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ecutive Summary" sheetId="1" state="visible" r:id="rId1"/>
    <sheet name="Data Center Projects" sheetId="2" state="visible" r:id="rId2"/>
    <sheet name="Indonesia Electricity" sheetId="3" state="visible" r:id="rId3"/>
    <sheet name="Electricity Tariffs" sheetId="4" state="visible" r:id="rId4"/>
    <sheet name="Water Tariffs" sheetId="5" state="visible" r:id="rId5"/>
    <sheet name="Climate" sheetId="6" state="visible" r:id="rId6"/>
    <sheet name="PUE" sheetId="7" state="visible" r:id="rId7"/>
    <sheet name="WUE" sheetId="8" state="visible" r:id="rId8"/>
    <sheet name="AI Hardware" sheetId="9" state="visible" r:id="rId9"/>
    <sheet name="Scenario Model" sheetId="10" state="visible" r:id="rId10"/>
    <sheet name="Sensitivity" sheetId="11" state="visible" r:id="rId11"/>
    <sheet name="2030 Outlook" sheetId="12" state="visible" r:id="rId12"/>
    <sheet name="National Impact" sheetId="13" state="visible" r:id="rId13"/>
    <sheet name="Sources" sheetId="14" state="visible" r:id="rId14"/>
    <sheet name="Assumptions" sheetId="15" state="visible" r:id="rId15"/>
  </sheets>
  <definedNames>
    <definedName name="_xlnm.Print_Area" localSheetId="0">'Executive Summary'!$A$1:$F$42</definedName>
    <definedName name="_xlnm._FilterDatabase" localSheetId="1" hidden="1">'Data Center Projects'!$A$1:$AH$68</definedName>
    <definedName name="_xlnm.Print_Titles" localSheetId="1">'Data Center Projects'!$1:$1</definedName>
    <definedName name="_xlnm.Print_Area" localSheetId="1">'Data Center Projects'!$A$1:$AH$68</definedName>
    <definedName name="_xlnm._FilterDatabase" localSheetId="2" hidden="1">'Indonesia Electricity'!$A$1:$AR$7</definedName>
    <definedName name="_xlnm.Print_Titles" localSheetId="2">'Indonesia Electricity'!$1:$1</definedName>
    <definedName name="_xlnm.Print_Area" localSheetId="2">'Indonesia Electricity'!$A$1:$AR$7</definedName>
    <definedName name="_xlnm._FilterDatabase" localSheetId="3" hidden="1">'Electricity Tariffs'!$A$1:$M$7</definedName>
    <definedName name="_xlnm.Print_Titles" localSheetId="3">'Electricity Tariffs'!$1:$1</definedName>
    <definedName name="_xlnm.Print_Area" localSheetId="3">'Electricity Tariffs'!$A$1:$M$7</definedName>
    <definedName name="_xlnm._FilterDatabase" localSheetId="4" hidden="1">'Water Tariffs'!$A$1:$P$38</definedName>
    <definedName name="_xlnm.Print_Titles" localSheetId="4">'Water Tariffs'!$1:$1</definedName>
    <definedName name="_xlnm.Print_Area" localSheetId="4">'Water Tariffs'!$A$1:$P$38</definedName>
    <definedName name="_xlnm._FilterDatabase" localSheetId="5" hidden="1">'Climate'!$A$1:$M$28</definedName>
    <definedName name="_xlnm.Print_Titles" localSheetId="5">'Climate'!$1:$1</definedName>
    <definedName name="_xlnm.Print_Area" localSheetId="5">'Climate'!$A$1:$M$28</definedName>
    <definedName name="_xlnm._FilterDatabase" localSheetId="6" hidden="1">'PUE'!$A$1:$J$17</definedName>
    <definedName name="_xlnm.Print_Titles" localSheetId="6">'PUE'!$1:$1</definedName>
    <definedName name="_xlnm.Print_Area" localSheetId="6">'PUE'!$A$1:$J$17</definedName>
    <definedName name="_xlnm._FilterDatabase" localSheetId="7" hidden="1">'WUE'!$A$1:$S$14</definedName>
    <definedName name="_xlnm.Print_Titles" localSheetId="7">'WUE'!$1:$1</definedName>
    <definedName name="_xlnm.Print_Area" localSheetId="7">'WUE'!$A$1:$S$14</definedName>
    <definedName name="_xlnm._FilterDatabase" localSheetId="8" hidden="1">'AI Hardware'!$A$1:$P$11</definedName>
    <definedName name="_xlnm.Print_Titles" localSheetId="8">'AI Hardware'!$1:$1</definedName>
    <definedName name="_xlnm.Print_Area" localSheetId="8">'AI Hardware'!$A$1:$P$11</definedName>
    <definedName name="_xlnm._FilterDatabase" localSheetId="9" hidden="1">'Scenario Model'!$A$5:$V$23</definedName>
    <definedName name="_xlnm.Print_Titles" localSheetId="9">'Scenario Model'!$5:$5</definedName>
    <definedName name="_xlnm.Print_Area" localSheetId="9">'Scenario Model'!$A$2:$V$39</definedName>
    <definedName name="_xlnm._FilterDatabase" localSheetId="10" hidden="1">'Sensitivity'!$A$5:$X$26</definedName>
    <definedName name="_xlnm.Print_Titles" localSheetId="10">'Sensitivity'!$5:$5</definedName>
    <definedName name="_xlnm.Print_Area" localSheetId="10">'Sensitivity'!$A$2:$X$38</definedName>
    <definedName name="_xlnm._FilterDatabase" localSheetId="11" hidden="1">'2030 Outlook'!$A$5:$AD$14</definedName>
    <definedName name="_xlnm.Print_Titles" localSheetId="11">'2030 Outlook'!$5:$5</definedName>
    <definedName name="_xlnm.Print_Area" localSheetId="11">'2030 Outlook'!$A$2:$AD$14</definedName>
    <definedName name="_xlnm._FilterDatabase" localSheetId="12" hidden="1">'National Impact'!$A$5:$K$23</definedName>
    <definedName name="_xlnm.Print_Area" localSheetId="12">'National Impact'!$A$1:$K$23</definedName>
    <definedName name="_xlnm._FilterDatabase" localSheetId="13" hidden="1">'Sources'!$A$1:$R$81</definedName>
    <definedName name="_xlnm.Print_Titles" localSheetId="13">'Sources'!$1:$1</definedName>
    <definedName name="_xlnm.Print_Area" localSheetId="13">'Sources'!$A$1:$R$81</definedName>
    <definedName name="_xlnm.Print_Area" localSheetId="14">'Assumptions'!$A$1:$H$77</definedName>
  </definedNames>
  <calcPr calcId="124519" calcMode="auto" fullCalcOnLoad="1" forceFullCalc="1"/>
</workbook>
</file>

<file path=xl/styles.xml><?xml version="1.0" encoding="utf-8"?>
<styleSheet xmlns="http://schemas.openxmlformats.org/spreadsheetml/2006/main">
  <numFmts count="4">
    <numFmt numFmtId="164" formatCode="#,##0.00;(#,##0.00);&quot;–&quot;"/>
    <numFmt numFmtId="165" formatCode="yyyy-mm-dd"/>
    <numFmt numFmtId="166" formatCode="0.00%;(0.00%);&quot;–&quot;"/>
    <numFmt numFmtId="167" formatCode="#,##0;(#,##0);&quot;–&quot;"/>
  </numFmts>
  <fonts count="9">
    <font>
      <name val="Calibri"/>
      <family val="2"/>
      <color theme="1"/>
      <sz val="11"/>
      <scheme val="minor"/>
    </font>
    <font>
      <name val="Arial"/>
      <color rgb="0018354B"/>
      <sz val="10"/>
    </font>
    <font>
      <name val="Arial"/>
      <b val="1"/>
      <color rgb="00FFFFFF"/>
      <sz val="10"/>
    </font>
    <font>
      <name val="Arial"/>
      <color rgb="00008000"/>
      <sz val="10"/>
      <u val="single"/>
    </font>
    <font>
      <name val="Arial"/>
      <color rgb="00008000"/>
      <sz val="10"/>
    </font>
    <font>
      <name val="Arial"/>
      <color rgb="00000000"/>
      <sz val="10"/>
    </font>
    <font>
      <name val="Arial"/>
      <b val="1"/>
      <color rgb="0018354B"/>
      <sz val="17"/>
    </font>
    <font>
      <name val="Arial"/>
      <color rgb="000000FF"/>
      <sz val="10"/>
    </font>
    <font>
      <name val="Arial"/>
      <b val="1"/>
      <color rgb="0018354B"/>
      <sz val="13"/>
    </font>
  </fonts>
  <fills count="5">
    <fill>
      <patternFill/>
    </fill>
    <fill>
      <patternFill patternType="gray125"/>
    </fill>
    <fill>
      <patternFill patternType="solid">
        <fgColor rgb="0018354B"/>
      </patternFill>
    </fill>
    <fill>
      <patternFill patternType="solid">
        <fgColor rgb="00FFF4D8"/>
      </patternFill>
    </fill>
    <fill>
      <patternFill patternType="solid">
        <fgColor rgb="00EBF3F5"/>
      </patternFill>
    </fill>
  </fills>
  <borders count="2">
    <border>
      <left/>
      <right/>
      <top/>
      <bottom/>
      <diagonal/>
    </border>
    <border>
      <bottom style="thin">
        <color rgb="00B7CDD2"/>
      </bottom>
    </border>
  </borders>
  <cellStyleXfs count="1">
    <xf numFmtId="0" fontId="0" fillId="0" borderId="0"/>
  </cellStyleXfs>
  <cellXfs count="32">
    <xf numFmtId="0" fontId="0" fillId="0" borderId="0" pivotButton="0" quotePrefix="0" xfId="0"/>
    <xf numFmtId="0" fontId="6" fillId="0" borderId="0" applyAlignment="1" pivotButton="0" quotePrefix="0" xfId="0">
      <alignment horizontal="left" vertical="center"/>
    </xf>
    <xf numFmtId="0" fontId="1" fillId="0" borderId="0" applyAlignment="1" pivotButton="0" quotePrefix="0" xfId="0">
      <alignment vertical="center" wrapText="1"/>
    </xf>
    <xf numFmtId="0" fontId="2" fillId="2" borderId="0" applyAlignment="1" pivotButton="0" quotePrefix="0" xfId="0">
      <alignment horizontal="left" vertical="center" wrapText="1"/>
    </xf>
    <xf numFmtId="0" fontId="1" fillId="0" borderId="0" applyAlignment="1" pivotButton="0" quotePrefix="0" xfId="0">
      <alignment horizontal="left" vertical="center"/>
    </xf>
    <xf numFmtId="164" fontId="1" fillId="0" borderId="0" applyAlignment="1" pivotButton="0" quotePrefix="0" xfId="0">
      <alignment horizontal="right" vertical="center"/>
    </xf>
    <xf numFmtId="0" fontId="1" fillId="0" borderId="0" applyAlignment="1" pivotButton="0" quotePrefix="0" xfId="0">
      <alignment wrapText="1"/>
    </xf>
    <xf numFmtId="0" fontId="1" fillId="4" borderId="1" applyAlignment="1" pivotButton="0" quotePrefix="0" xfId="0">
      <alignment horizontal="left" vertical="center"/>
    </xf>
    <xf numFmtId="164" fontId="1" fillId="4" borderId="1" applyAlignment="1" pivotButton="0" quotePrefix="0" xfId="0">
      <alignment horizontal="right" vertical="center"/>
    </xf>
    <xf numFmtId="0" fontId="0" fillId="4" borderId="1" pivotButton="0" quotePrefix="0" xfId="0"/>
    <xf numFmtId="166" fontId="1" fillId="0" borderId="0" applyAlignment="1" pivotButton="0" quotePrefix="0" xfId="0">
      <alignment horizontal="right" vertical="center"/>
    </xf>
    <xf numFmtId="0" fontId="2" fillId="2" borderId="0" applyAlignment="1" pivotButton="0" quotePrefix="0" xfId="0">
      <alignment vertical="center" wrapText="1"/>
    </xf>
    <xf numFmtId="0" fontId="1" fillId="0" borderId="0" applyAlignment="1" pivotButton="0" quotePrefix="0" xfId="0">
      <alignment vertical="top" wrapText="1"/>
    </xf>
    <xf numFmtId="0" fontId="1" fillId="0" borderId="0" applyAlignment="1" pivotButton="0" quotePrefix="0" xfId="0">
      <alignment horizontal="right" vertical="center"/>
    </xf>
    <xf numFmtId="164" fontId="5" fillId="0" borderId="0" applyAlignment="1" pivotButton="0" quotePrefix="0" xfId="0">
      <alignment horizontal="right" vertical="center"/>
    </xf>
    <xf numFmtId="165" fontId="1" fillId="0" borderId="0" applyAlignment="1" pivotButton="0" quotePrefix="0" xfId="0">
      <alignment horizontal="left" vertical="center"/>
    </xf>
    <xf numFmtId="164" fontId="4" fillId="0" borderId="0" applyAlignment="1" pivotButton="0" quotePrefix="0" xfId="0">
      <alignment horizontal="right" vertical="center"/>
    </xf>
    <xf numFmtId="1" fontId="1" fillId="0" borderId="0" applyAlignment="1" pivotButton="0" quotePrefix="0" xfId="0">
      <alignment horizontal="right" vertical="center"/>
    </xf>
    <xf numFmtId="1" fontId="1" fillId="0" borderId="0" applyAlignment="1" pivotButton="0" quotePrefix="0" xfId="0">
      <alignment horizontal="left" vertical="center"/>
    </xf>
    <xf numFmtId="166" fontId="4" fillId="0" borderId="0" applyAlignment="1" pivotButton="0" quotePrefix="0" xfId="0">
      <alignment horizontal="right" vertical="center"/>
    </xf>
    <xf numFmtId="167" fontId="4" fillId="0" borderId="0" applyAlignment="1" pivotButton="0" quotePrefix="0" xfId="0">
      <alignment horizontal="right" vertical="center"/>
    </xf>
    <xf numFmtId="167" fontId="5" fillId="0" borderId="0" applyAlignment="1" pivotButton="0" quotePrefix="0" xfId="0">
      <alignment horizontal="right" vertical="center"/>
    </xf>
    <xf numFmtId="166" fontId="5" fillId="0" borderId="0" applyAlignment="1" pivotButton="0" quotePrefix="0" xfId="0">
      <alignment horizontal="right" vertical="center"/>
    </xf>
    <xf numFmtId="0" fontId="8" fillId="0" borderId="0" applyAlignment="1" pivotButton="0" quotePrefix="0" xfId="0">
      <alignment horizontal="left" vertical="center"/>
    </xf>
    <xf numFmtId="164" fontId="4" fillId="2" borderId="0" applyAlignment="1" pivotButton="0" quotePrefix="0" xfId="0">
      <alignment horizontal="right" vertical="center"/>
    </xf>
    <xf numFmtId="1" fontId="4" fillId="0" borderId="0" applyAlignment="1" pivotButton="0" quotePrefix="0" xfId="0">
      <alignment horizontal="right" vertical="center"/>
    </xf>
    <xf numFmtId="0" fontId="3" fillId="0" borderId="0" applyAlignment="1" pivotButton="0" quotePrefix="0" xfId="0">
      <alignment vertical="top" wrapText="1"/>
    </xf>
    <xf numFmtId="166" fontId="7" fillId="3" borderId="0" applyAlignment="1" pivotButton="0" quotePrefix="0" xfId="0">
      <alignment horizontal="right" vertical="center"/>
    </xf>
    <xf numFmtId="164" fontId="7" fillId="3" borderId="0" applyAlignment="1" pivotButton="0" quotePrefix="0" xfId="0">
      <alignment horizontal="right" vertical="center"/>
    </xf>
    <xf numFmtId="167" fontId="7" fillId="3" borderId="0" applyAlignment="1" pivotButton="0" quotePrefix="0" xfId="0">
      <alignment horizontal="right" vertical="center"/>
    </xf>
    <xf numFmtId="165" fontId="7" fillId="3" borderId="0" applyAlignment="1" pivotButton="0" quotePrefix="0" xfId="0">
      <alignment horizontal="left" vertical="center"/>
    </xf>
    <xf numFmtId="1" fontId="7" fillId="3"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Relationships xmlns="http://schemas.openxmlformats.org/package/2006/relationships"><Relationship Type="http://schemas.openxmlformats.org/officeDocument/2006/relationships/hyperlink" Target="https://www.esdm.go.id/assets/media/content/content-handbook-of-energy-and-economic-statistics-of-indonesia-2025.pdf" TargetMode="External" Id="rId1" /><Relationship Type="http://schemas.openxmlformats.org/officeDocument/2006/relationships/hyperlink" Target="https://www.pln.co.id/webapi/media/file/webkorp/asset/1fa2814b-6ffd-459b-ac16-d46e515a0b3b.pdf" TargetMode="External" Id="rId2" /><Relationship Type="http://schemas.openxmlformats.org/officeDocument/2006/relationships/hyperlink" Target="https://www.pln.co.id/webapi/media/file/webkorp/asset/b967d-ruptl-pln-2025-2034-pub-.pdf" TargetMode="External" Id="rId3" /><Relationship Type="http://schemas.openxmlformats.org/officeDocument/2006/relationships/hyperlink" Target="https://cw-prod-amrgws-a-cd.cushwake.com/en/singapore/news/2026/03/apac-data-centre-development-pipeline-hits-record-in-2025" TargetMode="External" Id="rId4" /><Relationship Type="http://schemas.openxmlformats.org/officeDocument/2006/relationships/hyperlink" Target="https://portal.komdigi.go.id/kanal-publik/berita-kini/10247" TargetMode="External" Id="rId5" /><Relationship Type="http://schemas.openxmlformats.org/officeDocument/2006/relationships/hyperlink" Target="https://cw-prod-amrgws-a-cd.cushwake.com/en/singapore/news/2026/08/apac-dc-h1-2026" TargetMode="External" Id="rId6" /><Relationship Type="http://schemas.openxmlformats.org/officeDocument/2006/relationships/hyperlink" Target="https://dci-indonesia.com/data-centers" TargetMode="External" Id="rId7" /><Relationship Type="http://schemas.openxmlformats.org/officeDocument/2006/relationships/hyperlink" Target="https://dci-indonesia.com/news/dci-indonesia-launches-ai-ready-jk6-with-36-mw-capacity" TargetMode="External" Id="rId8" /><Relationship Type="http://schemas.openxmlformats.org/officeDocument/2006/relationships/hyperlink" Target="https://dci-indonesia.com/news/dci-indonesia-and-salim-group-inaugurate-second-data-center-in-karawang-pioneering-the-first-solar-powered-data-center-in-indonesia" TargetMode="External" Id="rId9" /><Relationship Type="http://schemas.openxmlformats.org/officeDocument/2006/relationships/hyperlink" Target="https://www.bdxworld.com/locations/cgk1/" TargetMode="External" Id="rId10" /><Relationship Type="http://schemas.openxmlformats.org/officeDocument/2006/relationships/hyperlink" Target="https://www.bdxworld.com/locations/cgk2/" TargetMode="External" Id="rId11" /><Relationship Type="http://schemas.openxmlformats.org/officeDocument/2006/relationships/hyperlink" Target="https://www.bdxworld.com/locations/cgk3a/" TargetMode="External" Id="rId12" /><Relationship Type="http://schemas.openxmlformats.org/officeDocument/2006/relationships/hyperlink" Target="https://www.bdxworld.com/locations/cgk4/" TargetMode="External" Id="rId13" /><Relationship Type="http://schemas.openxmlformats.org/officeDocument/2006/relationships/hyperlink" Target="https://www.bdxworld.com/bdx-breaks-ground-on-640mw-ai-data-center-in-west-java-backed-by-845mva-of-secured-grid-power/" TargetMode="External" Id="rId14" /><Relationship Type="http://schemas.openxmlformats.org/officeDocument/2006/relationships/hyperlink" Target="https://staging.bdxworld.com/press-release/bdx-data-centers-launches-first-phase-of-500mw-renewable-powered-ai-campus-in-indonesia/" TargetMode="External" Id="rId15" /><Relationship Type="http://schemas.openxmlformats.org/officeDocument/2006/relationships/hyperlink" Target="https://www.bdxworld.com/locations/cgk5/" TargetMode="External" Id="rId16" /><Relationship Type="http://schemas.openxmlformats.org/officeDocument/2006/relationships/hyperlink" Target="https://dayonedc.com/market/batam" TargetMode="External" Id="rId17" /><Relationship Type="http://schemas.openxmlformats.org/officeDocument/2006/relationships/hyperlink" Target="https://dayonedc.com/about-us" TargetMode="External" Id="rId18" /><Relationship Type="http://schemas.openxmlformats.org/officeDocument/2006/relationships/hyperlink" Target="https://dayonedc.com/markets/dayone-signs-indonesias-largest-511mva-450mw-ppa-to-expand-hyperscale-data-center-platform-in-batam" TargetMode="External" Id="rId19" /><Relationship Type="http://schemas.openxmlformats.org/officeDocument/2006/relationships/hyperlink" Target="https://www.damacgroup.com/ar-ru/d-hub/press-releases/edgnex-data-centers-by-damac-announces-2-3-billion-ai-focused-data-center-in-jakarta-indonesia/" TargetMode="External" Id="rId20" /><Relationship Type="http://schemas.openxmlformats.org/officeDocument/2006/relationships/hyperlink" Target="https://portal.komdigi.go.id/kanal-publik/berita-kini/9428" TargetMode="External" Id="rId21" /><Relationship Type="http://schemas.openxmlformats.org/officeDocument/2006/relationships/hyperlink" Target="https://www.telkom.co.id/minio/show/data/lampiran/1778861459016_original_PERUSAHAAN-PERSEROAN-PERSERO-PT-TELEKOMUNIKASI-INDONESIA-TBK-20260515-20-F-EDGAR.pdf" TargetMode="External" Id="rId22" /><Relationship Type="http://schemas.openxmlformats.org/officeDocument/2006/relationships/hyperlink" Target="https://www.telkom.co.id/sites/berita/id_ID/news/telkomgroup-jadikan-batam-sebagai-pusat-hyperscale-data-center-berbasis-ai-melalui-neutradc-nxera-batam-3401" TargetMode="External" Id="rId23" /><Relationship Type="http://schemas.openxmlformats.org/officeDocument/2006/relationships/hyperlink" Target="https://www.telkom.co.id/sites/berita/id_ID/news/data-center-terisi-penuh-sebelum-beroperasi-telkom-percepat-ekspansi-kapasitas-neutradc-di-batam-3797" TargetMode="External" Id="rId24" /><Relationship Type="http://schemas.openxmlformats.org/officeDocument/2006/relationships/hyperlink" Target="https://www.neutradc.com/about-us" TargetMode="External" Id="rId25" /><Relationship Type="http://schemas.openxmlformats.org/officeDocument/2006/relationships/hyperlink" Target="https://services.global.ntt/en-us/newsroom/ntt-launches-hyperscale-data-center-in-jakarta" TargetMode="External" Id="rId26" /><Relationship Type="http://schemas.openxmlformats.org/officeDocument/2006/relationships/hyperlink" Target="https://services.global.ntt/-/media/ntt/global/products-and-services/data-centers/colocation/brochure_data_center_location_indonesia.pdf" TargetMode="External" Id="rId27" /><Relationship Type="http://schemas.openxmlformats.org/officeDocument/2006/relationships/hyperlink" Target="https://services.global.ntt/en-id/services-and-products/global-data-centers/global-locations/asia-pacific/jakarta-2a-data-center" TargetMode="External" Id="rId28" /><Relationship Type="http://schemas.openxmlformats.org/officeDocument/2006/relationships/hyperlink" Target="https://www.sttgdc.com/id-en" TargetMode="External" Id="rId29" /><Relationship Type="http://schemas.openxmlformats.org/officeDocument/2006/relationships/hyperlink" Target="https://www.sttgdc.com/newsroom/stt-gdc-accelerates-jakarta-campus-expansion-power-indonesia-ai-and-digital-ambitions" TargetMode="External" Id="rId30" /><Relationship Type="http://schemas.openxmlformats.org/officeDocument/2006/relationships/hyperlink" Target="https://www.sttgdc.com/id-en/newsroom/st-telemedia-global-data-centres-launches-stt-jakarta-1" TargetMode="External" Id="rId31" /><Relationship Type="http://schemas.openxmlformats.org/officeDocument/2006/relationships/hyperlink" Target="https://www.digitaledgedc.com/wp-content/uploads/2023/07/EDGE2_Specsheet_DE-S.pdf" TargetMode="External" Id="rId32" /><Relationship Type="http://schemas.openxmlformats.org/officeDocument/2006/relationships/hyperlink" Target="https://id.digitaledgedc.com/resource/news" TargetMode="External" Id="rId33" /><Relationship Type="http://schemas.openxmlformats.org/officeDocument/2006/relationships/hyperlink" Target="https://id.digitaledgedc.com/news/digital-edge-tops-out-cgk1-secures-largest-indonesia-power-deal" TargetMode="External" Id="rId34" /><Relationship Type="http://schemas.openxmlformats.org/officeDocument/2006/relationships/hyperlink" Target="https://equinix.mediaroom.com/2025-05-15-Equinix-Unveils-Its-First-AI-Ready-Data-Center-with-Dense-Ecosystem-in-Jakarta" TargetMode="External" Id="rId35" /><Relationship Type="http://schemas.openxmlformats.org/officeDocument/2006/relationships/hyperlink" Target="https://press.aboutamazon.com/2021/12/aws-launches-region-in-indonesia" TargetMode="External" Id="rId36" /><Relationship Type="http://schemas.openxmlformats.org/officeDocument/2006/relationships/hyperlink" Target="https://www.alibabacloud.com/en/global-locations?_p_lc=1" TargetMode="External" Id="rId37" /><Relationship Type="http://schemas.openxmlformats.org/officeDocument/2006/relationships/hyperlink" Target="https://www.alibabacloud.com/th/press-room/alibaba-cloud-launch-third-data-centre-indonesia-early-2021?_p_lc=1" TargetMode="External" Id="rId38" /><Relationship Type="http://schemas.openxmlformats.org/officeDocument/2006/relationships/hyperlink" Target="https://indonesia.googleblog.com/2020/06/google-cloud-platform-region-kini-hadir.html" TargetMode="External" Id="rId39" /><Relationship Type="http://schemas.openxmlformats.org/officeDocument/2006/relationships/hyperlink" Target="https://news.microsoft.com/id-id/2025/05/27/microsoft-opens-indonesia-central/" TargetMode="External" Id="rId40" /><Relationship Type="http://schemas.openxmlformats.org/officeDocument/2006/relationships/hyperlink" Target="https://ptsp.bpbatam.go.id/en/bp-batam-kawal-investasi-rp88-triliun-ai-data-centre-untuk-transformasi-digital-batam/" TargetMode="External" Id="rId41" /><Relationship Type="http://schemas.openxmlformats.org/officeDocument/2006/relationships/hyperlink" Target="https://www.bw-digital.com/projects/bw-digital-campus-at-ndp/" TargetMode="External" Id="rId42" /><Relationship Type="http://schemas.openxmlformats.org/officeDocument/2006/relationships/hyperlink" Target="https://production-bworldcms12.bwoffshore.com/globalassets/documents/wh-h2-digital-2025.pdf" TargetMode="External" Id="rId43" /><Relationship Type="http://schemas.openxmlformats.org/officeDocument/2006/relationships/hyperlink" Target="https://www.prnewswire.com/news-releases/sos-limited-announces-framework-memorandum-for-planned-500-megawatt-ai-data-center-platform-in-indonesia-302883250.html" TargetMode="External" Id="rId44" /><Relationship Type="http://schemas.openxmlformats.org/officeDocument/2006/relationships/hyperlink" Target="https://www.jll.com/en-sea/insights/market-dynamics/batam-data-centre" TargetMode="External" Id="rId45" /><Relationship Type="http://schemas.openxmlformats.org/officeDocument/2006/relationships/hyperlink" Target="https://princetondg.com/where-we-operate/" TargetMode="External" Id="rId46" /><Relationship Type="http://schemas.openxmlformats.org/officeDocument/2006/relationships/hyperlink" Target="https://princetondg.com/press-releases/princeton-digital-group-launches-its-22mw-hyperscale-data-center-in-greater-jakarta-2/" TargetMode="External" Id="rId47" /><Relationship Type="http://schemas.openxmlformats.org/officeDocument/2006/relationships/hyperlink" Target="https://princetondg.com/press-releases/princeton-digital-group-breaks-ground-on-milestone-usd-1-billion-120-mw-greater-jakarta-campus/" TargetMode="External" Id="rId48" /><Relationship Type="http://schemas.openxmlformats.org/officeDocument/2006/relationships/hyperlink" Target="https://princetondg.com/press-releases/pdg-acquires-240-mw-of-powered-land-in-jakarta-advancing-its-rapid-expansion-across-asia/" TargetMode="External" Id="rId49" /><Relationship Type="http://schemas.openxmlformats.org/officeDocument/2006/relationships/hyperlink" Target="https://id.digitaledgedc.com/news/digital-edge-4-5b-cgk-500mw-ai-ready-hyperscale-campus-indonesia" TargetMode="External" Id="rId50" /><Relationship Type="http://schemas.openxmlformats.org/officeDocument/2006/relationships/hyperlink" Target="https://pelanggan.pamjaya.co.id/pdf/tarif_air_minum.pdf" TargetMode="External" Id="rId51" /><Relationship Type="http://schemas.openxmlformats.org/officeDocument/2006/relationships/hyperlink" Target="https://www.pamjaya.co.id/bacapage/terapkan-tarif-baru-pam-jaya-pastikan-tarif-berkeadilan-dan-peningkatan-pelayanan-itW5e" TargetMode="External" Id="rId52" /><Relationship Type="http://schemas.openxmlformats.org/officeDocument/2006/relationships/hyperlink" Target="https://hilir.airbatam.com/index.php?dua=tabel-tarif&amp;satu=berita&amp;tiga=1000" TargetMode="External" Id="rId53" /><Relationship Type="http://schemas.openxmlformats.org/officeDocument/2006/relationships/hyperlink" Target="https://tirtabhagasasi.co.id/empat-tahun-tidak-naik-pdam-tirta-bhagasasi-bekasi-segera-lakukan-penyesuaian-tarif-air-bersih/" TargetMode="External" Id="rId54" /><Relationship Type="http://schemas.openxmlformats.org/officeDocument/2006/relationships/hyperlink" Target="https://www.tirtatarum.co.id" TargetMode="External" Id="rId55" /><Relationship Type="http://schemas.openxmlformats.org/officeDocument/2006/relationships/hyperlink" Target="https://batamkota.bps.go.id/id/publication/2025/02/28/a5735c3be81a8a72f8a1e9f0/kota-batam-dalam-angka-2025.html" TargetMode="External" Id="rId56" /><Relationship Type="http://schemas.openxmlformats.org/officeDocument/2006/relationships/hyperlink" Target="https://jakarta.bps.go.id/id/publication/2025/02/28/30874e042a98939928603ee5/provinsi-dki-jakarta-dalam-angka-2025.html" TargetMode="External" Id="rId57" /><Relationship Type="http://schemas.openxmlformats.org/officeDocument/2006/relationships/hyperlink" Target="https://www.digitaledgedc.com/products-services/data-centers/indonesia/" TargetMode="External" Id="rId58" /><Relationship Type="http://schemas.openxmlformats.org/officeDocument/2006/relationships/hyperlink" Target="https://www.digitaledgedc.com/wp-content/uploads/2025/04/ESG_2025_Report_APR28.pdf" TargetMode="External" Id="rId59" /><Relationship Type="http://schemas.openxmlformats.org/officeDocument/2006/relationships/hyperlink" Target="https://www.digitaledgedc.com/wp-content/uploads/2026/04/digital_edge_esg_report_2026.pdf" TargetMode="External" Id="rId60" /><Relationship Type="http://schemas.openxmlformats.org/officeDocument/2006/relationships/hyperlink" Target="https://princetondg.com/wp-content/uploads/2022/04/PDG-Sustainability-Report-2021.pdf" TargetMode="External" Id="rId61" /><Relationship Type="http://schemas.openxmlformats.org/officeDocument/2006/relationships/hyperlink" Target="https://princetondg.com/press-releases/epi-awarded-pdg-cibitung-dcs-tia-942-rated-3-design-certifications/" TargetMode="External" Id="rId62" /><Relationship Type="http://schemas.openxmlformats.org/officeDocument/2006/relationships/hyperlink" Target="https://datacenters.microsoft.com/sustainability/efficiency/" TargetMode="External" Id="rId63" /><Relationship Type="http://schemas.openxmlformats.org/officeDocument/2006/relationships/hyperlink" Target="https://sustainability.aboutamazon.com/products-services/aws-cloud?energy=true" TargetMode="External" Id="rId64" /><Relationship Type="http://schemas.openxmlformats.org/officeDocument/2006/relationships/hyperlink" Target="https://www.microsoft.com/en-us/microsoft-cloud/blog/2024/12/09/sustainable-by-design-next-generation-datacenters-consume-zero-water-for-cooling/" TargetMode="External" Id="rId65" /><Relationship Type="http://schemas.openxmlformats.org/officeDocument/2006/relationships/hyperlink" Target="https://services.google.com/fh/files/misc/measuring_the_environmental_impact_of_delivering_ai_at_google_scale.pdf" TargetMode="External" Id="rId66" /><Relationship Type="http://schemas.openxmlformats.org/officeDocument/2006/relationships/hyperlink" Target="https://eta-publications.lbl.gov/sites/default/files/2024-12/us_data_center_energy_usage_report_lbnl-2001637_0.pdf" TargetMode="External" Id="rId67" /><Relationship Type="http://schemas.openxmlformats.org/officeDocument/2006/relationships/hyperlink" Target="https://dataonline.bmkg.go.id/dataonline-home" TargetMode="External" Id="rId68" /><Relationship Type="http://schemas.openxmlformats.org/officeDocument/2006/relationships/hyperlink" Target="https://www.nvidia.com/en-in/data-center/h100/" TargetMode="External" Id="rId69" /><Relationship Type="http://schemas.openxmlformats.org/officeDocument/2006/relationships/hyperlink" Target="https://www.nvidia.com/en-us/data-center/h200/" TargetMode="External" Id="rId70" /><Relationship Type="http://schemas.openxmlformats.org/officeDocument/2006/relationships/hyperlink" Target="https://docs.nvidia.com/dgx/dgxh100-user-guide/introduction-to-dgxh100.html" TargetMode="External" Id="rId71" /><Relationship Type="http://schemas.openxmlformats.org/officeDocument/2006/relationships/hyperlink" Target="https://docs.nvidia.com/dgx/dgxb200-user-guide/introduction-to-dgxb200.html" TargetMode="External" Id="rId72" /><Relationship Type="http://schemas.openxmlformats.org/officeDocument/2006/relationships/hyperlink" Target="https://dam-cdn.nvd.orangelogic.com/AssetLink/gl2l4l4812s5fw0p614s6i8bv6mi3vx5.pdf" TargetMode="External" Id="rId73" /><Relationship Type="http://schemas.openxmlformats.org/officeDocument/2006/relationships/hyperlink" Target="https://docs.nvidia.com/dgx/dgxb300-user-guide/introduction-to-dgxb300.html" TargetMode="External" Id="rId74" /><Relationship Type="http://schemas.openxmlformats.org/officeDocument/2006/relationships/hyperlink" Target="https://developer.nvidia.com/blog/?p=100010" TargetMode="External" Id="rId75" /><Relationship Type="http://schemas.openxmlformats.org/officeDocument/2006/relationships/hyperlink" Target="https://developer.nvidia.com/blog/nvidia-contributes-nvidia-gb200-nvl72-designs-to-open-compute-project/" TargetMode="External" Id="rId76" /><Relationship Type="http://schemas.openxmlformats.org/officeDocument/2006/relationships/hyperlink" Target="https://dam-cdn.nvd.orangelogic.com/AssetLink/1k0p832eq8r5ca0u5383ie5o4tp3bst1.pdf" TargetMode="External" Id="rId77" /><Relationship Type="http://schemas.openxmlformats.org/officeDocument/2006/relationships/hyperlink" Target="https://tirtabhagasasi.co.id/perda-spam-dan-dukungan-bupati-jadi-kunci-penguatan-perumda-tirta-bhagasasi/" TargetMode="External" Id="rId78" /><Relationship Type="http://schemas.openxmlformats.org/officeDocument/2006/relationships/hyperlink" Target="https://hilir.airbatam.com/tarif-pelanggan" TargetMode="External" Id="rId79" /></Relationships>
</file>

<file path=xl/worksheets/sheet1.xml><?xml version="1.0" encoding="utf-8"?>
<worksheet xmlns="http://schemas.openxmlformats.org/spreadsheetml/2006/main">
  <sheetPr>
    <tabColor rgb="0018354B"/>
    <outlinePr summaryBelow="1" summaryRight="1"/>
    <pageSetUpPr fitToPage="1"/>
  </sheetPr>
  <dimension ref="A1:F42"/>
  <sheetViews>
    <sheetView showGridLines="0" zoomScale="85" workbookViewId="0">
      <pane xSplit="1" ySplit="5" topLeftCell="B6" activePane="bottomRight" state="frozen"/>
      <selection pane="topRight" activeCell="A1"/>
      <selection pane="bottomLeft"/>
      <selection pane="bottomRight"/>
      <selection pane="bottomLeft"/>
      <selection pane="bottomRight" activeCell="A1" sqref="A1"/>
    </sheetView>
  </sheetViews>
  <sheetFormatPr baseColWidth="8" defaultRowHeight="15"/>
  <cols>
    <col width="42" customWidth="1" min="1" max="1"/>
    <col width="22" customWidth="1" min="2" max="2"/>
    <col width="22" customWidth="1" min="3" max="3"/>
    <col width="25" customWidth="1" min="4" max="4"/>
    <col width="25" customWidth="1" min="5" max="5"/>
    <col width="33" customWidth="1" min="6" max="6"/>
  </cols>
  <sheetData>
    <row r="1" ht="16" customHeight="1"/>
    <row r="2" ht="28" customHeight="1">
      <c r="A2" s="1" t="inlineStr">
        <is>
          <t>Indonesia AI and data center resource model</t>
        </is>
      </c>
    </row>
    <row r="3" ht="35" customHeight="1">
      <c r="A3" s="2" t="inlineStr">
        <is>
          <t>Research cutoff 2026-10-04. Annual steady-state scenarios. National metered data center electricity and water consumption are unavailable in the assembled public sources.</t>
        </is>
      </c>
    </row>
    <row r="4" ht="16" customHeight="1"/>
    <row r="5" ht="44" customHeight="1">
      <c r="A5" s="3" t="inlineStr">
        <is>
          <t>Additional 1 GW IT</t>
        </is>
      </c>
      <c r="B5" s="3" t="inlineStr">
        <is>
          <t>Low</t>
        </is>
      </c>
      <c r="C5" s="3" t="inlineStr">
        <is>
          <t>Base</t>
        </is>
      </c>
      <c r="D5" s="3" t="inlineStr">
        <is>
          <t>High</t>
        </is>
      </c>
      <c r="E5" s="3" t="inlineStr">
        <is>
          <t>Unit</t>
        </is>
      </c>
      <c r="F5" s="3" t="inlineStr">
        <is>
          <t>Definition</t>
        </is>
      </c>
    </row>
    <row r="6" ht="23" customHeight="1">
      <c r="A6" s="4" t="inlineStr">
        <is>
          <t>IT nameplate capacity</t>
        </is>
      </c>
      <c r="B6" s="5" t="n">
        <f>IF(COUNT('Scenario Model'!B18)=1,'Scenario Model'!B18/1000,"Missing input")</f>
        <v>1.0</v>
      </c>
      <c r="C6" s="5" t="n">
        <f>IF(COUNT('Scenario Model'!B19)=1,'Scenario Model'!B19/1000,"Missing input")</f>
        <v>1.0</v>
      </c>
      <c r="D6" s="5" t="n">
        <f>IF(COUNT('Scenario Model'!B20)=1,'Scenario Model'!B20/1000,"Missing input")</f>
        <v>1.0</v>
      </c>
      <c r="E6" s="4" t="inlineStr">
        <is>
          <t>GW</t>
        </is>
      </c>
      <c r="F6" s="6" t="inlineStr">
        <is>
          <t>Expansion cases</t>
        </is>
      </c>
    </row>
    <row r="7" ht="16" customHeight="1">
      <c r="A7" s="7" t="inlineStr">
        <is>
          <t>Facility electricity</t>
        </is>
      </c>
      <c r="B7" s="8" t="n">
        <f>IF(COUNT('Scenario Model'!K18)=1,'Scenario Model'!K18/1,"Missing input")</f>
        <v>6.3072</v>
      </c>
      <c r="C7" s="8" t="n">
        <f>IF(COUNT('Scenario Model'!K19)=1,'Scenario Model'!K19/1,"Missing input")</f>
        <v>9.1104</v>
      </c>
      <c r="D7" s="8" t="n">
        <f>IF(COUNT('Scenario Model'!K20)=1,'Scenario Model'!K20/1,"Missing input")</f>
        <v>12.483</v>
      </c>
      <c r="E7" s="7" t="inlineStr">
        <is>
          <t>TWh/year</t>
        </is>
      </c>
      <c r="F7" s="9" t="n"/>
    </row>
    <row r="8" ht="16" customHeight="1">
      <c r="A8" s="4" t="inlineStr">
        <is>
          <t>Average facility load</t>
        </is>
      </c>
      <c r="B8" s="5" t="n">
        <f>IF(COUNT('Scenario Model'!L18)=1,'Scenario Model'!L18/1000,"Missing input")</f>
        <v>0.72</v>
      </c>
      <c r="C8" s="5" t="n">
        <f>IF(COUNT('Scenario Model'!L19)=1,'Scenario Model'!L19/1000,"Missing input")</f>
        <v>1.04</v>
      </c>
      <c r="D8" s="5" t="n">
        <f>IF(COUNT('Scenario Model'!L20)=1,'Scenario Model'!L20/1000,"Missing input")</f>
        <v>1.425</v>
      </c>
      <c r="E8" s="4" t="inlineStr">
        <is>
          <t>GW</t>
        </is>
      </c>
    </row>
    <row r="9" ht="16" customHeight="1">
      <c r="A9" s="4" t="inlineStr">
        <is>
          <t>Full IT load facility power</t>
        </is>
      </c>
      <c r="B9" s="5" t="n">
        <f>IF(COUNT('Scenario Model'!M18)=1,'Scenario Model'!M18/1000,"Missing input")</f>
        <v>1.2</v>
      </c>
      <c r="C9" s="5" t="n">
        <f>IF(COUNT('Scenario Model'!M19)=1,'Scenario Model'!M19/1000,"Missing input")</f>
        <v>1.3</v>
      </c>
      <c r="D9" s="5" t="n">
        <f>IF(COUNT('Scenario Model'!M20)=1,'Scenario Model'!M20/1000,"Missing input")</f>
        <v>1.5</v>
      </c>
      <c r="E9" s="4" t="inlineStr">
        <is>
          <t>GW</t>
        </is>
      </c>
    </row>
    <row r="10" ht="16" customHeight="1">
      <c r="A10" s="7" t="inlineStr">
        <is>
          <t>Direct cooling consumption</t>
        </is>
      </c>
      <c r="B10" s="8" t="n">
        <f>IF(COUNT('Scenario Model'!N18)=1,'Scenario Model'!N18/1e+06,"Missing input")</f>
        <v>0.0</v>
      </c>
      <c r="C10" s="8" t="n">
        <f>IF(COUNT('Scenario Model'!N19)=1,'Scenario Model'!N19/1e+06,"Missing input")</f>
        <v>3.504</v>
      </c>
      <c r="D10" s="8" t="n">
        <f>IF(COUNT('Scenario Model'!N20)=1,'Scenario Model'!N20/1e+06,"Missing input")</f>
        <v>12.483</v>
      </c>
      <c r="E10" s="7" t="inlineStr">
        <is>
          <t>million m³/year</t>
        </is>
      </c>
      <c r="F10" s="9" t="n"/>
    </row>
    <row r="11" ht="16" customHeight="1">
      <c r="A11" s="4" t="inlineStr">
        <is>
          <t>Direct cooling consumption</t>
        </is>
      </c>
      <c r="B11" s="5" t="n">
        <f>IF(COUNT('Scenario Model'!O18)=1,'Scenario Model'!O18/1,"Missing input")</f>
        <v>0.0</v>
      </c>
      <c r="C11" s="5" t="n">
        <f>IF(COUNT('Scenario Model'!O19)=1,'Scenario Model'!O19/1,"Missing input")</f>
        <v>9600.0</v>
      </c>
      <c r="D11" s="5" t="n">
        <f>IF(COUNT('Scenario Model'!O20)=1,'Scenario Model'!O20/1,"Missing input")</f>
        <v>34200.0</v>
      </c>
      <c r="E11" s="4" t="inlineStr">
        <is>
          <t>m³/day</t>
        </is>
      </c>
    </row>
    <row r="12" ht="16" customHeight="1">
      <c r="A12" s="4" t="inlineStr">
        <is>
          <t>Annual electricity cost</t>
        </is>
      </c>
      <c r="B12" s="5" t="n">
        <f>IF(COUNT('Scenario Model'!P18)=1,'Scenario Model'!P18/1e+12,"Missing input")</f>
        <v>6.286638528</v>
      </c>
      <c r="C12" s="5" t="n">
        <f>IF(COUNT('Scenario Model'!P19)=1,'Scenario Model'!P19/1e+12,"Missing input")</f>
        <v>9.080700096</v>
      </c>
      <c r="D12" s="5" t="n">
        <f>IF(COUNT('Scenario Model'!P20)=1,'Scenario Model'!P20/1e+12,"Missing input")</f>
        <v>12.44230542</v>
      </c>
      <c r="E12" s="4" t="inlineStr">
        <is>
          <t>Rp trillion/year</t>
        </is>
      </c>
    </row>
    <row r="13" ht="16" customHeight="1">
      <c r="A13" s="4" t="inlineStr">
        <is>
          <t>Annual water cost</t>
        </is>
      </c>
      <c r="B13" s="5" t="n">
        <f>IF(COUNT('Scenario Model'!Q18)=1,'Scenario Model'!Q18/1e+09,"Missing input")</f>
        <v>0.0</v>
      </c>
      <c r="C13" s="5" t="n">
        <f>IF(COUNT('Scenario Model'!Q19)=1,'Scenario Model'!Q19/1e+09,"Missing input")</f>
        <v>75.336</v>
      </c>
      <c r="D13" s="5" t="n">
        <f>IF(COUNT('Scenario Model'!Q20)=1,'Scenario Model'!Q20/1e+09,"Missing input")</f>
        <v>268.3845</v>
      </c>
      <c r="E13" s="4" t="inlineStr">
        <is>
          <t>Rp billion/year</t>
        </is>
      </c>
    </row>
    <row r="14" ht="16" customHeight="1">
      <c r="A14" s="7" t="inlineStr">
        <is>
          <t>Annual resource cost</t>
        </is>
      </c>
      <c r="B14" s="8" t="n">
        <f>IF(COUNT('Scenario Model'!R18)=1,'Scenario Model'!R18/1e+12,"Missing input")</f>
        <v>6.286638528</v>
      </c>
      <c r="C14" s="8" t="n">
        <f>IF(COUNT('Scenario Model'!R19)=1,'Scenario Model'!R19/1e+12,"Missing input")</f>
        <v>9.156036096</v>
      </c>
      <c r="D14" s="8" t="n">
        <f>IF(COUNT('Scenario Model'!R20)=1,'Scenario Model'!R20/1e+12,"Missing input")</f>
        <v>12.71068992</v>
      </c>
      <c r="E14" s="7" t="inlineStr">
        <is>
          <t>Rp trillion/year</t>
        </is>
      </c>
      <c r="F14" s="9" t="n"/>
    </row>
    <row r="15" ht="16" customHeight="1">
      <c r="A15" s="4" t="inlineStr">
        <is>
          <t>Water cost share</t>
        </is>
      </c>
      <c r="B15" s="10" t="n">
        <f>IF(COUNT('Scenario Model'!T18)=1,'Scenario Model'!T18/1,"Missing input")</f>
        <v>0.0</v>
      </c>
      <c r="C15" s="10" t="n">
        <f>IF(COUNT('Scenario Model'!T19)=1,'Scenario Model'!T19/1,"Missing input")</f>
        <v>0.008228014744602422</v>
      </c>
      <c r="D15" s="10" t="n">
        <f>IF(COUNT('Scenario Model'!T20)=1,'Scenario Model'!T20/1,"Missing input")</f>
        <v>0.021114864864864864</v>
      </c>
      <c r="E15" s="4" t="inlineStr">
        <is>
          <t>%</t>
        </is>
      </c>
    </row>
    <row r="16" ht="16" customHeight="1">
      <c r="A16" s="4" t="inlineStr">
        <is>
          <t>Share of national consumption</t>
        </is>
      </c>
      <c r="B16" s="10" t="n">
        <f>IF(ISNUMBER('National Impact'!E18),'National Impact'!E18,"Missing input")</f>
        <v>0.013861947556159217</v>
      </c>
      <c r="C16" s="10" t="n">
        <f>IF(ISNUMBER('National Impact'!E19),'National Impact'!E19,"Missing input")</f>
        <v>0.020022813136674426</v>
      </c>
      <c r="D16" s="10" t="n">
        <f>IF(ISNUMBER('National Impact'!E20),'National Impact'!E20,"Missing input")</f>
        <v>0.027435104538231787</v>
      </c>
      <c r="E16" s="4" t="inlineStr">
        <is>
          <t>% of actual 2025</t>
        </is>
      </c>
    </row>
    <row r="17" ht="16" customHeight="1">
      <c r="A17" s="4" t="inlineStr">
        <is>
          <t>Share of PLN sales</t>
        </is>
      </c>
      <c r="B17" s="10" t="n">
        <f>IF(ISNUMBER('National Impact'!G18),'National Impact'!G18,"Missing input")</f>
        <v>0.01985319114110522</v>
      </c>
      <c r="C17" s="10" t="n">
        <f>IF(ISNUMBER('National Impact'!G19),'National Impact'!G19,"Missing input")</f>
        <v>0.0286768316482631</v>
      </c>
      <c r="D17" s="10" t="n">
        <f>IF(ISNUMBER('National Impact'!G20),'National Impact'!G20,"Missing input")</f>
        <v>0.039292774133437416</v>
      </c>
      <c r="E17" s="4" t="inlineStr">
        <is>
          <t>% of actual 2025</t>
        </is>
      </c>
    </row>
    <row r="18" ht="16" customHeight="1"/>
    <row r="19" ht="34" customHeight="1">
      <c r="A19" s="2" t="inlineStr">
        <is>
          <t>Water is modeled direct on-site consumptive cooling water per IT kWh. Observed site withdrawals, domestic water and electricity-supply water are excluded.</t>
        </is>
      </c>
    </row>
    <row r="20" ht="34" customHeight="1">
      <c r="A20" s="2" t="inlineStr">
        <is>
          <t>The low case dry-cooling boundary allows zero evaporative cooling consumption. It does not mean zero total site water use.</t>
        </is>
      </c>
    </row>
    <row r="21" ht="34" customHeight="1">
      <c r="A21" s="2" t="inlineStr">
        <is>
          <t>Energy cost uses the dated PLN I-4 high-voltage schedule. Water cost uses the Jakarta large-industrial marginal tariff proxy. Taxes, demand charges and connection costs are excluded.</t>
        </is>
      </c>
    </row>
    <row r="22" ht="34" customHeight="1">
      <c r="A22" s="2" t="inlineStr">
        <is>
          <t>PUE and WUE combinations are conditional stresses, not measured fleet averages or validated joint cooling designs.</t>
        </is>
      </c>
    </row>
    <row r="23" ht="16" customHeight="1"/>
    <row r="24" ht="44" customHeight="1">
      <c r="A24" s="3" t="inlineStr">
        <is>
          <t>Dated Greater Jakarta estimate</t>
        </is>
      </c>
      <c r="B24" s="3" t="inlineStr">
        <is>
          <t>Low</t>
        </is>
      </c>
      <c r="C24" s="3" t="inlineStr">
        <is>
          <t>Base</t>
        </is>
      </c>
      <c r="D24" s="3" t="inlineStr">
        <is>
          <t>High</t>
        </is>
      </c>
      <c r="E24" s="3" t="inlineStr">
        <is>
          <t>Unit</t>
        </is>
      </c>
      <c r="F24" s="3" t="inlineStr">
        <is>
          <t>Definition</t>
        </is>
      </c>
    </row>
    <row r="25" ht="23" customHeight="1">
      <c r="A25" s="4" t="inlineStr">
        <is>
          <t>Operational IT market estimate</t>
        </is>
      </c>
      <c r="B25" s="5" t="n">
        <f>IF(COUNT('Scenario Model'!B30)=1,'Scenario Model'!B30/1,"Missing input")</f>
        <v>322.0</v>
      </c>
      <c r="C25" s="5" t="n">
        <f>IF(COUNT('Scenario Model'!B31)=1,'Scenario Model'!B31/1,"Missing input")</f>
        <v>322.0</v>
      </c>
      <c r="D25" s="5" t="n">
        <f>IF(COUNT('Scenario Model'!B32)=1,'Scenario Model'!B32/1,"Missing input")</f>
        <v>322.0</v>
      </c>
      <c r="E25" s="4" t="inlineStr">
        <is>
          <t>MW</t>
        </is>
      </c>
      <c r="F25" s="6" t="inlineStr">
        <is>
          <t>ELEC004 H2 2025</t>
        </is>
      </c>
    </row>
    <row r="26" ht="16" customHeight="1">
      <c r="A26" s="7" t="inlineStr">
        <is>
          <t>Modeled facility electricity</t>
        </is>
      </c>
      <c r="B26" s="8" t="n">
        <f>IF(COUNT('Scenario Model'!K30)=1,'Scenario Model'!K30/1,"Missing input")</f>
        <v>2.11554</v>
      </c>
      <c r="C26" s="8" t="n">
        <f>IF(COUNT('Scenario Model'!K31)=1,'Scenario Model'!K31/1,"Missing input")</f>
        <v>3.8361791999999997</v>
      </c>
      <c r="D26" s="8" t="n">
        <f>IF(COUNT('Scenario Model'!K32)=1,'Scenario Model'!K32/1,"Missing input")</f>
        <v>5.2253837999999995</v>
      </c>
      <c r="E26" s="7" t="inlineStr">
        <is>
          <t>TWh/year</t>
        </is>
      </c>
      <c r="F26" s="9" t="n"/>
    </row>
    <row r="27" ht="16" customHeight="1">
      <c r="A27" s="4" t="inlineStr">
        <is>
          <t>Modeled direct water</t>
        </is>
      </c>
      <c r="B27" s="5" t="n">
        <f>IF(COUNT('Scenario Model'!N30)=1,'Scenario Model'!N30/1e+06,"Missing input")</f>
        <v>0.0</v>
      </c>
      <c r="C27" s="5" t="n">
        <f>IF(COUNT('Scenario Model'!N31)=1,'Scenario Model'!N31/1e+06,"Missing input")</f>
        <v>1.128288</v>
      </c>
      <c r="D27" s="5" t="n">
        <f>IF(COUNT('Scenario Model'!N32)=1,'Scenario Model'!N32/1e+06,"Missing input")</f>
        <v>4.019526</v>
      </c>
      <c r="E27" s="4" t="inlineStr">
        <is>
          <t>million m³/year</t>
        </is>
      </c>
    </row>
    <row r="28" ht="16" customHeight="1">
      <c r="A28" s="4" t="inlineStr">
        <is>
          <t>Modeled resource cost</t>
        </is>
      </c>
      <c r="B28" s="5" t="n">
        <f>IF(COUNT('Scenario Model'!R30)=1,'Scenario Model'!R30/1e+12,"Missing input")</f>
        <v>2.1086433396</v>
      </c>
      <c r="C28" s="5" t="n">
        <f>IF(COUNT('Scenario Model'!R31)=1,'Scenario Model'!R31/1e+12,"Missing input")</f>
        <v>3.8479314478079996</v>
      </c>
      <c r="D28" s="5" t="n">
        <f>IF(COUNT('Scenario Model'!R32)=1,'Scenario Model'!R32/1e+12,"Missing input")</f>
        <v>5.294768857812</v>
      </c>
      <c r="E28" s="4" t="inlineStr">
        <is>
          <t>Rp trillion/year</t>
        </is>
      </c>
    </row>
    <row r="29" ht="16" customHeight="1"/>
    <row r="30" ht="38" customHeight="1">
      <c r="A30" s="2" t="inlineStr">
        <is>
          <t>Greater Jakarta operational IT market estimate, H2 2025; excludes unknown national and island capacity. Observation date: 2025-12-31. Current PUE scenarios differ from expansion assumptions. These are estimates, not measured consumption.</t>
        </is>
      </c>
    </row>
    <row r="31" ht="16" customHeight="1"/>
    <row r="32" ht="16" customHeight="1"/>
    <row r="33" ht="16" customHeight="1"/>
    <row r="34" ht="44" customHeight="1">
      <c r="A34" s="3" t="inlineStr">
        <is>
          <t>2030 outlook proxy</t>
        </is>
      </c>
      <c r="B34" s="3" t="inlineStr">
        <is>
          <t>Conservative</t>
        </is>
      </c>
      <c r="C34" s="3" t="inlineStr">
        <is>
          <t>Base Case</t>
        </is>
      </c>
      <c r="D34" s="3" t="inlineStr">
        <is>
          <t>Aggressive AI Boom</t>
        </is>
      </c>
      <c r="E34" s="3" t="inlineStr">
        <is>
          <t>Unit</t>
        </is>
      </c>
      <c r="F34" s="3" t="inlineStr">
        <is>
          <t>Definition</t>
        </is>
      </c>
    </row>
    <row r="35" ht="23" customHeight="1">
      <c r="A35" s="4" t="inlineStr">
        <is>
          <t>IT capacity</t>
        </is>
      </c>
      <c r="B35" s="5" t="n">
        <f>IF(COUNT('2030 Outlook'!B6)=1,'2030 Outlook'!B6/1,"Missing input")</f>
        <v>640.75</v>
      </c>
      <c r="C35" s="5" t="n">
        <f>IF(COUNT('2030 Outlook'!B9)=1,'2030 Outlook'!B9/1,"Missing input")</f>
        <v>1956.0</v>
      </c>
      <c r="D35" s="5" t="n">
        <f>IF(COUNT('2030 Outlook'!B12)=1,'2030 Outlook'!B12/1,"Missing input")</f>
        <v>3168.0</v>
      </c>
      <c r="E35" s="4" t="inlineStr">
        <is>
          <t>MW</t>
        </is>
      </c>
      <c r="F35" s="6" t="inlineStr">
        <is>
          <t>See outlook source IDs</t>
        </is>
      </c>
    </row>
    <row r="36" ht="16" customHeight="1">
      <c r="A36" s="7" t="inlineStr">
        <is>
          <t>Facility electricity</t>
        </is>
      </c>
      <c r="B36" s="8" t="n">
        <f>IF(COUNT('2030 Outlook'!K6)=1,'2030 Outlook'!K6/1,"Missing input")</f>
        <v>4.0413384</v>
      </c>
      <c r="C36" s="8" t="n">
        <f>IF(COUNT('2030 Outlook'!K9)=1,'2030 Outlook'!K9/1,"Missing input")</f>
        <v>17.819942400000002</v>
      </c>
      <c r="D36" s="8" t="n">
        <f>IF(COUNT('2030 Outlook'!K12)=1,'2030 Outlook'!K12/1,"Missing input")</f>
        <v>39.546144</v>
      </c>
      <c r="E36" s="7" t="inlineStr">
        <is>
          <t>TWh/year</t>
        </is>
      </c>
      <c r="F36" s="9" t="n"/>
    </row>
    <row r="37" ht="16" customHeight="1">
      <c r="A37" s="4" t="inlineStr">
        <is>
          <t>Direct cooling consumption</t>
        </is>
      </c>
      <c r="B37" s="5" t="n">
        <f>IF(COUNT('2030 Outlook'!N6)=1,'2030 Outlook'!N6/1e+06,"Missing input")</f>
        <v>0.0</v>
      </c>
      <c r="C37" s="5" t="n">
        <f>IF(COUNT('2030 Outlook'!N9)=1,'2030 Outlook'!N9/1e+06,"Missing input")</f>
        <v>6.853824000000001</v>
      </c>
      <c r="D37" s="5" t="n">
        <f>IF(COUNT('2030 Outlook'!N12)=1,'2030 Outlook'!N12/1e+06,"Missing input")</f>
        <v>39.546144</v>
      </c>
      <c r="E37" s="4" t="inlineStr">
        <is>
          <t>million m³/year</t>
        </is>
      </c>
    </row>
    <row r="38" ht="16" customHeight="1">
      <c r="A38" s="7" t="inlineStr">
        <is>
          <t>Resource cost</t>
        </is>
      </c>
      <c r="B38" s="8" t="n">
        <f>IF(COUNT('2030 Outlook'!R6)=1,'2030 Outlook'!R6/1e+12,"Missing input")</f>
        <v>4.028163636816</v>
      </c>
      <c r="C38" s="8" t="n">
        <f>IF(COUNT('2030 Outlook'!R9)=1,'2030 Outlook'!R9/1e+12,"Missing input")</f>
        <v>17.909206603776003</v>
      </c>
      <c r="D38" s="8" t="n">
        <f>IF(COUNT('2030 Outlook'!R12)=1,'2030 Outlook'!R12/1e+12,"Missing input")</f>
        <v>40.26746566656</v>
      </c>
      <c r="E38" s="7" t="inlineStr">
        <is>
          <t>Rp trillion/year</t>
        </is>
      </c>
      <c r="F38" s="9" t="n"/>
    </row>
    <row r="39" ht="16" customHeight="1">
      <c r="A39" s="4" t="inlineStr">
        <is>
          <t>Share of future national consumption</t>
        </is>
      </c>
      <c r="B39" s="10" t="n">
        <f>IF(COUNT('2030 Outlook'!Z6)=1,'2030 Outlook'!Z6/1,"Missing input")</f>
        <v>0.006637179146237996</v>
      </c>
      <c r="C39" s="10" t="n">
        <f>IF(COUNT('2030 Outlook'!Z9)=1,'2030 Outlook'!Z9/1,"Missing input")</f>
        <v>0.029266084246853043</v>
      </c>
      <c r="D39" s="10" t="n">
        <f>IF(COUNT('2030 Outlook'!Z12)=1,'2030 Outlook'!Z12/1,"Missing input")</f>
        <v>0.06494750409194262</v>
      </c>
      <c r="E39" s="4" t="inlineStr">
        <is>
          <t>%</t>
        </is>
      </c>
    </row>
    <row r="40" ht="16" customHeight="1"/>
    <row r="41" ht="38" customHeight="1">
      <c r="A41" s="2" t="inlineStr">
        <is>
          <t>Outlook combines Greater Jakarta with separately sourced operating Surabaya, Batam construction, and Batam/Bintan planned capacity. It remains an incomplete nationwide inventory. The current metro estimate and partial facility inventory overlap and must not be added.</t>
        </is>
      </c>
    </row>
    <row r="42" ht="16" customHeight="1"/>
  </sheetData>
  <mergeCells count="8">
    <mergeCell ref="A2:F2"/>
    <mergeCell ref="A41:F42"/>
    <mergeCell ref="A19:F19"/>
    <mergeCell ref="A30:F31"/>
    <mergeCell ref="A22:F22"/>
    <mergeCell ref="A3:F3"/>
    <mergeCell ref="A21:F21"/>
    <mergeCell ref="A20:F20"/>
  </mergeCells>
  <pageMargins left="0.75" right="0.75" top="1" bottom="1" header="0.5" footer="0.5"/>
  <pageSetup orientation="landscape" paperSize="8" fitToHeight="0" fitToWidth="1"/>
</worksheet>
</file>

<file path=xl/worksheets/sheet2.xml><?xml version="1.0" encoding="utf-8"?>
<worksheet xmlns="http://schemas.openxmlformats.org/spreadsheetml/2006/main">
  <sheetPr>
    <tabColor rgb="00326D78"/>
    <outlinePr summaryBelow="1" summaryRight="1"/>
    <pageSetUpPr fitToPage="1"/>
  </sheetPr>
  <dimension ref="A1:AH68"/>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9" customWidth="1" min="1" max="1"/>
    <col width="34" customWidth="1" min="2" max="2"/>
    <col width="19" customWidth="1" min="3" max="3"/>
    <col width="19" customWidth="1" min="4" max="4"/>
    <col width="19" customWidth="1" min="5" max="5"/>
    <col width="19" customWidth="1" min="6" max="6"/>
    <col width="19" customWidth="1" min="7" max="7"/>
    <col width="19" customWidth="1" min="8" max="8"/>
    <col width="19" customWidth="1" min="9" max="9"/>
    <col width="19" customWidth="1" min="10" max="10"/>
    <col width="19" customWidth="1" min="11" max="11"/>
    <col width="19" customWidth="1" min="12" max="12"/>
    <col width="19" customWidth="1" min="13" max="13"/>
    <col width="19" customWidth="1" min="14" max="14"/>
    <col width="19" customWidth="1" min="15" max="15"/>
    <col width="19" customWidth="1" min="16" max="16"/>
    <col width="19" customWidth="1" min="17" max="17"/>
    <col width="14" customWidth="1" min="18" max="18"/>
    <col width="14" customWidth="1" min="19" max="19"/>
    <col width="62" customWidth="1" min="20" max="20"/>
    <col width="19" customWidth="1" min="21" max="21"/>
    <col width="19" customWidth="1" min="22" max="22"/>
    <col width="19" customWidth="1" min="23" max="23"/>
    <col width="19" customWidth="1" min="24" max="24"/>
    <col width="19" customWidth="1" min="25" max="25"/>
    <col width="19" customWidth="1" min="26" max="26"/>
    <col width="19" customWidth="1" min="27" max="27"/>
    <col width="19" customWidth="1" min="28" max="28"/>
    <col width="19" customWidth="1" min="29" max="29"/>
    <col width="19" customWidth="1" min="30" max="30"/>
    <col width="19" customWidth="1" min="31" max="31"/>
    <col width="19" customWidth="1" min="32" max="32"/>
    <col width="19" customWidth="1" min="33" max="33"/>
    <col width="29" customWidth="1" min="34" max="34"/>
  </cols>
  <sheetData>
    <row r="1" ht="53" customHeight="1">
      <c r="A1" s="3" t="inlineStr">
        <is>
          <t>company</t>
        </is>
      </c>
      <c r="B1" s="3" t="inlineStr">
        <is>
          <t>facility</t>
        </is>
      </c>
      <c r="C1" s="3" t="inlineStr">
        <is>
          <t>location</t>
        </is>
      </c>
      <c r="D1" s="3" t="inlineStr">
        <is>
          <t>province</t>
        </is>
      </c>
      <c r="E1" s="3" t="inlineStr">
        <is>
          <t>status</t>
        </is>
      </c>
      <c r="F1" s="3" t="inlineStr">
        <is>
          <t>operational_mw</t>
        </is>
      </c>
      <c r="G1" s="3" t="inlineStr">
        <is>
          <t>under_construction_mw</t>
        </is>
      </c>
      <c r="H1" s="3" t="inlineStr">
        <is>
          <t>committed_mw</t>
        </is>
      </c>
      <c r="I1" s="3" t="inlineStr">
        <is>
          <t>planned_mw</t>
        </is>
      </c>
      <c r="J1" s="3" t="inlineStr">
        <is>
          <t>potential_mw</t>
        </is>
      </c>
      <c r="K1" s="3" t="inlineStr">
        <is>
          <t>power_connection_mva</t>
        </is>
      </c>
      <c r="L1" s="3" t="inlineStr">
        <is>
          <t>power_connection_mw</t>
        </is>
      </c>
      <c r="M1" s="3" t="inlineStr">
        <is>
          <t>ai_specific</t>
        </is>
      </c>
      <c r="N1" s="3" t="inlineStr">
        <is>
          <t>hyperscale</t>
        </is>
      </c>
      <c r="O1" s="3" t="inlineStr">
        <is>
          <t>investment_usd</t>
        </is>
      </c>
      <c r="P1" s="3" t="inlineStr">
        <is>
          <t>announcement_date</t>
        </is>
      </c>
      <c r="Q1" s="3" t="inlineStr">
        <is>
          <t>expected_completion</t>
        </is>
      </c>
      <c r="R1" s="3" t="inlineStr">
        <is>
          <t>source_id</t>
        </is>
      </c>
      <c r="S1" s="3" t="inlineStr">
        <is>
          <t>data_class</t>
        </is>
      </c>
      <c r="T1" s="3" t="inlineStr">
        <is>
          <t>notes</t>
        </is>
      </c>
      <c r="U1" s="3" t="inlineStr">
        <is>
          <t>capacity_numeric_class</t>
        </is>
      </c>
      <c r="V1" s="3" t="inlineStr">
        <is>
          <t>include_in_inventory</t>
        </is>
      </c>
      <c r="W1" s="3" t="inlineStr">
        <is>
          <t>reported_capacity_mw</t>
        </is>
      </c>
      <c r="X1" s="3" t="inlineStr">
        <is>
          <t>operational_source_date</t>
        </is>
      </c>
      <c r="Y1" s="3" t="inlineStr">
        <is>
          <t>project_id</t>
        </is>
      </c>
      <c r="Z1" s="3" t="inlineStr">
        <is>
          <t>capacity_basis</t>
        </is>
      </c>
      <c r="AA1" s="3" t="inlineStr">
        <is>
          <t>supporting_source_ids</t>
        </is>
      </c>
      <c r="AB1" s="3" t="inlineStr">
        <is>
          <t>reported_power_connection_mw</t>
        </is>
      </c>
      <c r="AC1" s="3" t="inlineStr">
        <is>
          <t>connection_feed_count</t>
        </is>
      </c>
      <c r="AD1" s="3" t="inlineStr">
        <is>
          <t>connection_data_class</t>
        </is>
      </c>
      <c r="AE1" s="3" t="inlineStr">
        <is>
          <t>conversion_power_factor</t>
        </is>
      </c>
      <c r="AF1" s="3" t="inlineStr">
        <is>
          <t>power_connection_mw_data_class</t>
        </is>
      </c>
      <c r="AG1" s="3" t="inlineStr">
        <is>
          <t>conversion_power_factor_data_class</t>
        </is>
      </c>
      <c r="AH1" s="11" t="inlineStr">
        <is>
          <t>disclosed_inventory_contribution_it_mw (E)</t>
        </is>
      </c>
    </row>
    <row r="2" ht="83" customHeight="1">
      <c r="A2" s="12" t="inlineStr">
        <is>
          <t>DCI Indonesia</t>
        </is>
      </c>
      <c r="B2" s="12" t="inlineStr">
        <is>
          <t>H1 Campus (JK1, JK2, JK3, JK5, JK6)</t>
        </is>
      </c>
      <c r="C2" s="12" t="inlineStr">
        <is>
          <t>Cibitung</t>
        </is>
      </c>
      <c r="D2" s="12" t="inlineStr">
        <is>
          <t>West Java</t>
        </is>
      </c>
      <c r="E2" s="12" t="inlineStr">
        <is>
          <t>operational</t>
        </is>
      </c>
      <c r="F2" s="5" t="n">
        <v>75</v>
      </c>
      <c r="G2" s="4" t="n"/>
      <c r="H2" s="4" t="n"/>
      <c r="I2" s="4" t="n"/>
      <c r="J2" s="4" t="n"/>
      <c r="K2" s="4" t="n"/>
      <c r="L2" s="4" t="n"/>
      <c r="M2" s="4" t="n"/>
      <c r="N2" s="13" t="b">
        <v>1</v>
      </c>
      <c r="O2" s="4" t="n"/>
      <c r="P2" s="4" t="n"/>
      <c r="Q2" s="4" t="n"/>
      <c r="R2" s="12" t="inlineStr">
        <is>
          <t>DC001</t>
        </is>
      </c>
      <c r="S2" s="12" t="inlineStr">
        <is>
          <t>A</t>
        </is>
      </c>
      <c r="T2" s="12" t="inlineStr">
        <is>
          <t>Five live buildings, aggregate current operator IT scope. Campus total counted once; individual JK6 historical release retained outside total. Operator homepage elsewhere says220 MW scalable versus300 MW data-centers card.</t>
        </is>
      </c>
      <c r="U2" s="12" t="inlineStr">
        <is>
          <t>A</t>
        </is>
      </c>
      <c r="V2" s="13" t="b">
        <v>1</v>
      </c>
      <c r="W2" s="4" t="n"/>
      <c r="X2" s="4" t="n"/>
      <c r="Y2" s="12" t="inlineStr">
        <is>
          <t>DCI-H1</t>
        </is>
      </c>
      <c r="Z2" s="12" t="inlineStr">
        <is>
          <t>IT</t>
        </is>
      </c>
      <c r="AA2" s="4" t="n"/>
      <c r="AB2" s="4" t="n"/>
      <c r="AC2" s="4" t="n"/>
      <c r="AD2" s="4" t="n"/>
      <c r="AE2" s="4" t="n"/>
      <c r="AF2" s="4" t="n"/>
      <c r="AG2" s="4" t="n"/>
      <c r="AH2" s="14" t="n">
        <f>IF(AND(V2=TRUE,Z2="IT",ISNUMBER(F2)),F2,0)</f>
        <v>75.0</v>
      </c>
    </row>
    <row r="3" ht="68" customHeight="1">
      <c r="A3" s="12" t="inlineStr">
        <is>
          <t>DCI Indonesia / Salim Group DISM</t>
        </is>
      </c>
      <c r="B3" s="12" t="inlineStr">
        <is>
          <t>H2 Campus (H2-01, H2-02)</t>
        </is>
      </c>
      <c r="C3" s="12" t="inlineStr">
        <is>
          <t>Karawang</t>
        </is>
      </c>
      <c r="D3" s="12" t="inlineStr">
        <is>
          <t>West Java</t>
        </is>
      </c>
      <c r="E3" s="12" t="inlineStr">
        <is>
          <t>operational</t>
        </is>
      </c>
      <c r="F3" s="5" t="n">
        <v>30</v>
      </c>
      <c r="G3" s="4" t="n"/>
      <c r="H3" s="4" t="n"/>
      <c r="I3" s="4" t="n"/>
      <c r="J3" s="4" t="n"/>
      <c r="K3" s="4" t="n"/>
      <c r="L3" s="4" t="n"/>
      <c r="M3" s="4" t="n"/>
      <c r="N3" s="13" t="b">
        <v>1</v>
      </c>
      <c r="O3" s="4" t="n"/>
      <c r="P3" s="4" t="n"/>
      <c r="Q3" s="4" t="n"/>
      <c r="R3" s="12" t="inlineStr">
        <is>
          <t>DC001</t>
        </is>
      </c>
      <c r="S3" s="12" t="inlineStr">
        <is>
          <t>A</t>
        </is>
      </c>
      <c r="T3" s="12" t="inlineStr">
        <is>
          <t>Two live buildings, current combined IT scope. Earlier June2023 announcement27 MW retained as alternative.30 MW solar-generation capacity is not IT capacity.</t>
        </is>
      </c>
      <c r="U3" s="12" t="inlineStr">
        <is>
          <t>A</t>
        </is>
      </c>
      <c r="V3" s="13" t="b">
        <v>1</v>
      </c>
      <c r="W3" s="4" t="n"/>
      <c r="X3" s="4" t="n"/>
      <c r="Y3" s="12" t="inlineStr">
        <is>
          <t>DCI-H2</t>
        </is>
      </c>
      <c r="Z3" s="12" t="inlineStr">
        <is>
          <t>IT</t>
        </is>
      </c>
      <c r="AA3" s="4" t="n"/>
      <c r="AB3" s="4" t="n"/>
      <c r="AC3" s="4" t="n"/>
      <c r="AD3" s="4" t="n"/>
      <c r="AE3" s="4" t="n"/>
      <c r="AF3" s="4" t="n"/>
      <c r="AG3" s="4" t="n"/>
      <c r="AH3" s="14" t="n">
        <f>IF(AND(V3=TRUE,Z3="IT",ISNUMBER(F3)),F3,0)</f>
        <v>30.0</v>
      </c>
    </row>
    <row r="4" ht="68" customHeight="1">
      <c r="A4" s="12" t="inlineStr">
        <is>
          <t>DCI Indonesia</t>
        </is>
      </c>
      <c r="B4" s="12" t="inlineStr">
        <is>
          <t>E1</t>
        </is>
      </c>
      <c r="C4" s="12" t="inlineStr">
        <is>
          <t>Jakarta</t>
        </is>
      </c>
      <c r="D4" s="12" t="inlineStr">
        <is>
          <t>DKI Jakarta</t>
        </is>
      </c>
      <c r="E4" s="12" t="inlineStr">
        <is>
          <t>operational</t>
        </is>
      </c>
      <c r="F4" s="5" t="n">
        <v>19</v>
      </c>
      <c r="G4" s="4" t="n"/>
      <c r="H4" s="4" t="n"/>
      <c r="I4" s="4" t="n"/>
      <c r="J4" s="4" t="n"/>
      <c r="K4" s="4" t="n"/>
      <c r="L4" s="4" t="n"/>
      <c r="M4" s="13" t="b">
        <v>1</v>
      </c>
      <c r="N4" s="4" t="n"/>
      <c r="O4" s="4" t="n"/>
      <c r="P4" s="4" t="n"/>
      <c r="Q4" s="4" t="n"/>
      <c r="R4" s="12" t="inlineStr">
        <is>
          <t>DC001</t>
        </is>
      </c>
      <c r="S4" s="12" t="inlineStr">
        <is>
          <t>A</t>
        </is>
      </c>
      <c r="T4" s="12" t="inlineStr">
        <is>
          <t>Current operator card19 MW IT; homepage identifies AI inference readiness. Operational fromDecember2023 per operator news, without exact start day. AI ready does not establish AI workload share.</t>
        </is>
      </c>
      <c r="U4" s="12" t="inlineStr">
        <is>
          <t>A</t>
        </is>
      </c>
      <c r="V4" s="13" t="b">
        <v>1</v>
      </c>
      <c r="W4" s="4" t="n"/>
      <c r="X4" s="4" t="n"/>
      <c r="Y4" s="12" t="inlineStr">
        <is>
          <t>DCI-E1</t>
        </is>
      </c>
      <c r="Z4" s="12" t="inlineStr">
        <is>
          <t>IT</t>
        </is>
      </c>
      <c r="AA4" s="4" t="n"/>
      <c r="AB4" s="4" t="n"/>
      <c r="AC4" s="4" t="n"/>
      <c r="AD4" s="4" t="n"/>
      <c r="AE4" s="4" t="n"/>
      <c r="AF4" s="4" t="n"/>
      <c r="AG4" s="4" t="n"/>
      <c r="AH4" s="14" t="n">
        <f>IF(AND(V4=TRUE,Z4="IT",ISNUMBER(F4)),F4,0)</f>
        <v>19.0</v>
      </c>
    </row>
    <row r="5" ht="45" customHeight="1">
      <c r="A5" s="12" t="inlineStr">
        <is>
          <t>DCI Indonesia</t>
        </is>
      </c>
      <c r="B5" s="12" t="inlineStr">
        <is>
          <t>E2</t>
        </is>
      </c>
      <c r="C5" s="12" t="inlineStr">
        <is>
          <t>Surabaya</t>
        </is>
      </c>
      <c r="D5" s="12" t="inlineStr">
        <is>
          <t>East Java</t>
        </is>
      </c>
      <c r="E5" s="12" t="inlineStr">
        <is>
          <t>operational</t>
        </is>
      </c>
      <c r="F5" s="5" t="n">
        <v>9</v>
      </c>
      <c r="G5" s="4" t="n"/>
      <c r="H5" s="4" t="n"/>
      <c r="I5" s="4" t="n"/>
      <c r="J5" s="4" t="n"/>
      <c r="K5" s="4" t="n"/>
      <c r="L5" s="4" t="n"/>
      <c r="M5" s="4" t="n"/>
      <c r="N5" s="4" t="n"/>
      <c r="O5" s="4" t="n"/>
      <c r="P5" s="4" t="n"/>
      <c r="Q5" s="4" t="n"/>
      <c r="R5" s="12" t="inlineStr">
        <is>
          <t>DC001</t>
        </is>
      </c>
      <c r="S5" s="12" t="inlineStr">
        <is>
          <t>A</t>
        </is>
      </c>
      <c r="T5" s="12" t="inlineStr">
        <is>
          <t>Operator homepage separately states inaugurated6 April2026. Undated facility card explicitly9 MW IT.</t>
        </is>
      </c>
      <c r="U5" s="12" t="inlineStr">
        <is>
          <t>A</t>
        </is>
      </c>
      <c r="V5" s="13" t="b">
        <v>1</v>
      </c>
      <c r="W5" s="4" t="n"/>
      <c r="X5" s="15" t="n">
        <v>46118</v>
      </c>
      <c r="Y5" s="12" t="inlineStr">
        <is>
          <t>DCI-E2</t>
        </is>
      </c>
      <c r="Z5" s="12" t="inlineStr">
        <is>
          <t>IT</t>
        </is>
      </c>
      <c r="AA5" s="4" t="n"/>
      <c r="AB5" s="4" t="n"/>
      <c r="AC5" s="4" t="n"/>
      <c r="AD5" s="4" t="n"/>
      <c r="AE5" s="4" t="n"/>
      <c r="AF5" s="4" t="n"/>
      <c r="AG5" s="4" t="n"/>
      <c r="AH5" s="14" t="n">
        <f>IF(AND(V5=TRUE,Z5="IT",ISNUMBER(F5)),F5,0)</f>
        <v>9.0</v>
      </c>
    </row>
    <row r="6" ht="83" customHeight="1">
      <c r="A6" s="12" t="inlineStr">
        <is>
          <t>DCI Indonesia</t>
        </is>
      </c>
      <c r="B6" s="12" t="inlineStr">
        <is>
          <t>H5 Sky Bintan Data Center Park</t>
        </is>
      </c>
      <c r="C6" s="12" t="inlineStr">
        <is>
          <t>Bintan</t>
        </is>
      </c>
      <c r="D6" s="12" t="inlineStr">
        <is>
          <t>Riau Islands</t>
        </is>
      </c>
      <c r="E6" s="12" t="inlineStr">
        <is>
          <t>planned</t>
        </is>
      </c>
      <c r="F6" s="4" t="n"/>
      <c r="G6" s="4" t="n"/>
      <c r="H6" s="4" t="n"/>
      <c r="I6" s="5" t="n">
        <v>1000</v>
      </c>
      <c r="J6" s="4" t="n"/>
      <c r="K6" s="4" t="n"/>
      <c r="L6" s="4" t="n"/>
      <c r="M6" s="4" t="n"/>
      <c r="N6" s="13" t="b">
        <v>1</v>
      </c>
      <c r="O6" s="4" t="n"/>
      <c r="P6" s="4" t="n"/>
      <c r="Q6" s="4" t="n"/>
      <c r="R6" s="12" t="inlineStr">
        <is>
          <t>DC001</t>
        </is>
      </c>
      <c r="S6" s="12" t="inlineStr">
        <is>
          <t>A</t>
        </is>
      </c>
      <c r="T6" s="12" t="inlineStr">
        <is>
          <t>Official current card explicitly planned.1,000 MW IT is campus ceiling with power/water supplied by park; no building commissioned or completion date disclosed. Historical third-party naming H3 differs from current H5.</t>
        </is>
      </c>
      <c r="U6" s="12" t="inlineStr">
        <is>
          <t>A</t>
        </is>
      </c>
      <c r="V6" s="13" t="b">
        <v>1</v>
      </c>
      <c r="W6" s="4" t="n"/>
      <c r="X6" s="4" t="n"/>
      <c r="Y6" s="12" t="inlineStr">
        <is>
          <t>DCI-H5</t>
        </is>
      </c>
      <c r="Z6" s="12" t="inlineStr">
        <is>
          <t>IT</t>
        </is>
      </c>
      <c r="AA6" s="4" t="n"/>
      <c r="AB6" s="4" t="n"/>
      <c r="AC6" s="4" t="n"/>
      <c r="AD6" s="4" t="n"/>
      <c r="AE6" s="4" t="n"/>
      <c r="AF6" s="4" t="n"/>
      <c r="AG6" s="4" t="n"/>
      <c r="AH6" s="14" t="n">
        <f>IF(AND(V6=TRUE,Z6="IT",ISNUMBER(F6)),F6,0)</f>
        <v>0</v>
      </c>
    </row>
    <row r="7" ht="68" customHeight="1">
      <c r="A7" s="12" t="inlineStr">
        <is>
          <t>DCI Indonesia</t>
        </is>
      </c>
      <c r="B7" s="12" t="inlineStr">
        <is>
          <t>H1 further potential beyond existing campus</t>
        </is>
      </c>
      <c r="C7" s="12" t="inlineStr">
        <is>
          <t>Cibitung</t>
        </is>
      </c>
      <c r="D7" s="12" t="inlineStr">
        <is>
          <t>West Java</t>
        </is>
      </c>
      <c r="E7" s="12" t="inlineStr">
        <is>
          <t>potential</t>
        </is>
      </c>
      <c r="F7" s="4" t="n"/>
      <c r="G7" s="4" t="n"/>
      <c r="H7" s="4" t="n"/>
      <c r="I7" s="4" t="n"/>
      <c r="J7" s="5" t="n">
        <v>225</v>
      </c>
      <c r="K7" s="4" t="n"/>
      <c r="L7" s="4" t="n"/>
      <c r="M7" s="4" t="n"/>
      <c r="N7" s="13" t="b">
        <v>1</v>
      </c>
      <c r="O7" s="4" t="n"/>
      <c r="P7" s="4" t="n"/>
      <c r="Q7" s="4" t="n"/>
      <c r="R7" s="12" t="inlineStr">
        <is>
          <t>DC001</t>
        </is>
      </c>
      <c r="S7" s="12" t="inlineStr">
        <is>
          <t>E</t>
        </is>
      </c>
      <c r="T7" s="12" t="inlineStr">
        <is>
          <t>Disjoint modeled residual=300 MW scalable ceiling less75 MW currently listed live. A potential ceiling, not committed build; homepage220 MW alternative is preserved in source notes.</t>
        </is>
      </c>
      <c r="U7" s="12" t="inlineStr">
        <is>
          <t>E</t>
        </is>
      </c>
      <c r="V7" s="13" t="b">
        <v>1</v>
      </c>
      <c r="W7" s="4" t="n"/>
      <c r="X7" s="4" t="n"/>
      <c r="Y7" s="12" t="inlineStr">
        <is>
          <t>DCI-H1-POT</t>
        </is>
      </c>
      <c r="Z7" s="12" t="inlineStr">
        <is>
          <t>IT</t>
        </is>
      </c>
      <c r="AA7" s="4" t="n"/>
      <c r="AB7" s="4" t="n"/>
      <c r="AC7" s="4" t="n"/>
      <c r="AD7" s="4" t="n"/>
      <c r="AE7" s="4" t="n"/>
      <c r="AF7" s="4" t="n"/>
      <c r="AG7" s="4" t="n"/>
      <c r="AH7" s="14" t="n">
        <f>IF(AND(V7=TRUE,Z7="IT",ISNUMBER(F7)),F7,0)</f>
        <v>0</v>
      </c>
    </row>
    <row r="8" ht="53" customHeight="1">
      <c r="A8" s="12" t="inlineStr">
        <is>
          <t>DCI Indonesia / Salim Group DISM</t>
        </is>
      </c>
      <c r="B8" s="12" t="inlineStr">
        <is>
          <t>H2 further potential beyond existing campus</t>
        </is>
      </c>
      <c r="C8" s="12" t="inlineStr">
        <is>
          <t>Karawang</t>
        </is>
      </c>
      <c r="D8" s="12" t="inlineStr">
        <is>
          <t>West Java</t>
        </is>
      </c>
      <c r="E8" s="12" t="inlineStr">
        <is>
          <t>potential</t>
        </is>
      </c>
      <c r="F8" s="4" t="n"/>
      <c r="G8" s="4" t="n"/>
      <c r="H8" s="4" t="n"/>
      <c r="I8" s="4" t="n"/>
      <c r="J8" s="5" t="n">
        <v>570</v>
      </c>
      <c r="K8" s="4" t="n"/>
      <c r="L8" s="4" t="n"/>
      <c r="M8" s="4" t="n"/>
      <c r="N8" s="13" t="b">
        <v>1</v>
      </c>
      <c r="O8" s="4" t="n"/>
      <c r="P8" s="4" t="n"/>
      <c r="Q8" s="4" t="n"/>
      <c r="R8" s="12" t="inlineStr">
        <is>
          <t>DC001</t>
        </is>
      </c>
      <c r="S8" s="12" t="inlineStr">
        <is>
          <t>E</t>
        </is>
      </c>
      <c r="T8" s="12" t="inlineStr">
        <is>
          <t>Disjoint modeled residual=600 MW stated minimum scalable ceiling less30 MW currently listed live. Potential alone, excludes30 MW solar nameplate.</t>
        </is>
      </c>
      <c r="U8" s="12" t="inlineStr">
        <is>
          <t>E</t>
        </is>
      </c>
      <c r="V8" s="13" t="b">
        <v>1</v>
      </c>
      <c r="W8" s="4" t="n"/>
      <c r="X8" s="4" t="n"/>
      <c r="Y8" s="12" t="inlineStr">
        <is>
          <t>DCI-H2-POT</t>
        </is>
      </c>
      <c r="Z8" s="12" t="inlineStr">
        <is>
          <t>IT</t>
        </is>
      </c>
      <c r="AA8" s="4" t="n"/>
      <c r="AB8" s="4" t="n"/>
      <c r="AC8" s="4" t="n"/>
      <c r="AD8" s="4" t="n"/>
      <c r="AE8" s="4" t="n"/>
      <c r="AF8" s="4" t="n"/>
      <c r="AG8" s="4" t="n"/>
      <c r="AH8" s="14" t="n">
        <f>IF(AND(V8=TRUE,Z8="IT",ISNUMBER(F8)),F8,0)</f>
        <v>0</v>
      </c>
    </row>
    <row r="9" ht="53" customHeight="1">
      <c r="A9" s="12" t="inlineStr">
        <is>
          <t>DCI Indonesia</t>
        </is>
      </c>
      <c r="B9" s="12" t="inlineStr">
        <is>
          <t>H1-JK6 (historical individual observation)</t>
        </is>
      </c>
      <c r="C9" s="12" t="inlineStr">
        <is>
          <t>Cibitung</t>
        </is>
      </c>
      <c r="D9" s="12" t="inlineStr">
        <is>
          <t>West Java</t>
        </is>
      </c>
      <c r="E9" s="12" t="inlineStr">
        <is>
          <t>operational</t>
        </is>
      </c>
      <c r="F9" s="4" t="n"/>
      <c r="G9" s="4" t="n"/>
      <c r="H9" s="4" t="n"/>
      <c r="I9" s="4" t="n"/>
      <c r="J9" s="4" t="n"/>
      <c r="K9" s="4" t="n"/>
      <c r="L9" s="4" t="n"/>
      <c r="M9" s="13" t="b">
        <v>1</v>
      </c>
      <c r="N9" s="13" t="b">
        <v>1</v>
      </c>
      <c r="O9" s="4" t="n"/>
      <c r="P9" s="15" t="n">
        <v>45811</v>
      </c>
      <c r="Q9" s="4" t="n"/>
      <c r="R9" s="12" t="inlineStr">
        <is>
          <t>DC002</t>
        </is>
      </c>
      <c r="S9" s="12" t="inlineStr">
        <is>
          <t>A</t>
        </is>
      </c>
      <c r="T9" s="12" t="inlineStr">
        <is>
          <t>Individual JK6 included within current H1 aggregate; release36 MW not explicitly IT. Entry retained for event chronology and double-counting audit.</t>
        </is>
      </c>
      <c r="U9" s="12" t="inlineStr">
        <is>
          <t>A</t>
        </is>
      </c>
      <c r="V9" s="13" t="b">
        <v>0</v>
      </c>
      <c r="W9" s="5" t="n">
        <v>36</v>
      </c>
      <c r="X9" s="15" t="n">
        <v>45811</v>
      </c>
      <c r="Y9" s="12" t="inlineStr">
        <is>
          <t>DCI-H1-JK6-OBS</t>
        </is>
      </c>
      <c r="Z9" s="12" t="inlineStr">
        <is>
          <t>undisclosed</t>
        </is>
      </c>
      <c r="AA9" s="4" t="n"/>
      <c r="AB9" s="4" t="n"/>
      <c r="AC9" s="4" t="n"/>
      <c r="AD9" s="4" t="n"/>
      <c r="AE9" s="4" t="n"/>
      <c r="AF9" s="4" t="n"/>
      <c r="AG9" s="4" t="n"/>
      <c r="AH9" s="14" t="n">
        <f>IF(AND(V9=TRUE,Z9="IT",ISNUMBER(F9)),F9,0)</f>
        <v>0</v>
      </c>
    </row>
    <row r="10" ht="68" customHeight="1">
      <c r="A10" s="12" t="inlineStr">
        <is>
          <t>DCI Indonesia / Salim Group DISM</t>
        </is>
      </c>
      <c r="B10" s="12" t="inlineStr">
        <is>
          <t>H2 historical2023 campus observation</t>
        </is>
      </c>
      <c r="C10" s="12" t="inlineStr">
        <is>
          <t>Karawang</t>
        </is>
      </c>
      <c r="D10" s="12" t="inlineStr">
        <is>
          <t>West Java</t>
        </is>
      </c>
      <c r="E10" s="12" t="inlineStr">
        <is>
          <t>operational</t>
        </is>
      </c>
      <c r="F10" s="4" t="n"/>
      <c r="G10" s="4" t="n"/>
      <c r="H10" s="4" t="n"/>
      <c r="I10" s="4" t="n"/>
      <c r="J10" s="4" t="n"/>
      <c r="K10" s="4" t="n"/>
      <c r="L10" s="4" t="n"/>
      <c r="M10" s="4" t="n"/>
      <c r="N10" s="4" t="n"/>
      <c r="O10" s="4" t="n"/>
      <c r="P10" s="15" t="n">
        <v>45099</v>
      </c>
      <c r="Q10" s="4" t="n"/>
      <c r="R10" s="12" t="inlineStr">
        <is>
          <t>DC003</t>
        </is>
      </c>
      <c r="S10" s="12" t="inlineStr">
        <is>
          <t>A</t>
        </is>
      </c>
      <c r="T10" s="12" t="inlineStr">
        <is>
          <t>Alternative historical H2 total27 MW versus current30 MW. H2-01=15 MW IT; addition implied12 MW then. Current H2 aggregate governs snapshot; no duplicate inventory capacity.</t>
        </is>
      </c>
      <c r="U10" s="12" t="inlineStr">
        <is>
          <t>A</t>
        </is>
      </c>
      <c r="V10" s="13" t="b">
        <v>0</v>
      </c>
      <c r="W10" s="5" t="n">
        <v>27</v>
      </c>
      <c r="X10" s="15" t="n">
        <v>45099</v>
      </c>
      <c r="Y10" s="12" t="inlineStr">
        <is>
          <t>DCI-H2-2023-OBS</t>
        </is>
      </c>
      <c r="Z10" s="12" t="inlineStr">
        <is>
          <t>IT</t>
        </is>
      </c>
      <c r="AA10" s="4" t="n"/>
      <c r="AB10" s="4" t="n"/>
      <c r="AC10" s="4" t="n"/>
      <c r="AD10" s="4" t="n"/>
      <c r="AE10" s="4" t="n"/>
      <c r="AF10" s="4" t="n"/>
      <c r="AG10" s="4" t="n"/>
      <c r="AH10" s="14" t="n">
        <f>IF(AND(V10=TRUE,Z10="IT",ISNUMBER(F10)),F10,0)</f>
        <v>0</v>
      </c>
    </row>
    <row r="11" ht="53" customHeight="1">
      <c r="A11" s="12" t="inlineStr">
        <is>
          <t>BDx Data Centers / Indosat / Lintasarta</t>
        </is>
      </c>
      <c r="B11" s="12" t="inlineStr">
        <is>
          <t>CGK1</t>
        </is>
      </c>
      <c r="C11" s="12" t="inlineStr">
        <is>
          <t>Jakarta</t>
        </is>
      </c>
      <c r="D11" s="12" t="inlineStr">
        <is>
          <t>DKI Jakarta</t>
        </is>
      </c>
      <c r="E11" s="12" t="inlineStr">
        <is>
          <t>operational</t>
        </is>
      </c>
      <c r="F11" s="5" t="n">
        <v>8</v>
      </c>
      <c r="G11" s="4" t="n"/>
      <c r="H11" s="4" t="n"/>
      <c r="I11" s="4" t="n"/>
      <c r="J11" s="4" t="n"/>
      <c r="K11" s="4" t="n"/>
      <c r="L11" s="4" t="n"/>
      <c r="M11" s="13" t="b">
        <v>1</v>
      </c>
      <c r="N11" s="4" t="n"/>
      <c r="O11" s="4" t="n"/>
      <c r="P11" s="4" t="n"/>
      <c r="Q11" s="4" t="n"/>
      <c r="R11" s="12" t="inlineStr">
        <is>
          <t>DC004</t>
        </is>
      </c>
      <c r="S11" s="12" t="inlineStr">
        <is>
          <t>A</t>
        </is>
      </c>
      <c r="T11" s="12" t="inlineStr">
        <is>
          <t>Explicit IT capacity. Operator describes AI inference readiness; actual GPU/AI utilization undisclosed.</t>
        </is>
      </c>
      <c r="U11" s="12" t="inlineStr">
        <is>
          <t>A</t>
        </is>
      </c>
      <c r="V11" s="13" t="b">
        <v>1</v>
      </c>
      <c r="W11" s="4" t="n"/>
      <c r="X11" s="4" t="n"/>
      <c r="Y11" s="12" t="inlineStr">
        <is>
          <t>BDX-CGK1</t>
        </is>
      </c>
      <c r="Z11" s="12" t="inlineStr">
        <is>
          <t>IT</t>
        </is>
      </c>
      <c r="AA11" s="4" t="n"/>
      <c r="AB11" s="4" t="n"/>
      <c r="AC11" s="4" t="n"/>
      <c r="AD11" s="4" t="n"/>
      <c r="AE11" s="4" t="n"/>
      <c r="AF11" s="4" t="n"/>
      <c r="AG11" s="4" t="n"/>
      <c r="AH11" s="14" t="n">
        <f>IF(AND(V11=TRUE,Z11="IT",ISNUMBER(F11)),F11,0)</f>
        <v>8.0</v>
      </c>
    </row>
    <row r="12" ht="53" customHeight="1">
      <c r="A12" s="12" t="inlineStr">
        <is>
          <t>BDx Data Centers / Indosat / Lintasarta</t>
        </is>
      </c>
      <c r="B12" s="12" t="inlineStr">
        <is>
          <t>CGK2</t>
        </is>
      </c>
      <c r="C12" s="12" t="inlineStr">
        <is>
          <t>South Tangerang</t>
        </is>
      </c>
      <c r="D12" s="12" t="inlineStr">
        <is>
          <t>Banten</t>
        </is>
      </c>
      <c r="E12" s="12" t="inlineStr">
        <is>
          <t>operational</t>
        </is>
      </c>
      <c r="F12" s="5" t="n">
        <v>3.4</v>
      </c>
      <c r="G12" s="4" t="n"/>
      <c r="H12" s="4" t="n"/>
      <c r="I12" s="4" t="n"/>
      <c r="J12" s="4" t="n"/>
      <c r="K12" s="4" t="n"/>
      <c r="L12" s="4" t="n"/>
      <c r="M12" s="13" t="b">
        <v>1</v>
      </c>
      <c r="N12" s="4" t="n"/>
      <c r="O12" s="4" t="n"/>
      <c r="P12" s="4" t="n"/>
      <c r="Q12" s="4" t="n"/>
      <c r="R12" s="12" t="inlineStr">
        <is>
          <t>DC005</t>
        </is>
      </c>
      <c r="S12" s="12" t="inlineStr">
        <is>
          <t>A</t>
        </is>
      </c>
      <c r="T12" s="12" t="inlineStr">
        <is>
          <t>Explicit IT capacity at Technopark BSD. AI inference capable, no disclosed AI workload percentage.</t>
        </is>
      </c>
      <c r="U12" s="12" t="inlineStr">
        <is>
          <t>A</t>
        </is>
      </c>
      <c r="V12" s="13" t="b">
        <v>1</v>
      </c>
      <c r="W12" s="4" t="n"/>
      <c r="X12" s="4" t="n"/>
      <c r="Y12" s="12" t="inlineStr">
        <is>
          <t>BDX-CGK2</t>
        </is>
      </c>
      <c r="Z12" s="12" t="inlineStr">
        <is>
          <t>IT</t>
        </is>
      </c>
      <c r="AA12" s="4" t="n"/>
      <c r="AB12" s="4" t="n"/>
      <c r="AC12" s="4" t="n"/>
      <c r="AD12" s="4" t="n"/>
      <c r="AE12" s="4" t="n"/>
      <c r="AF12" s="4" t="n"/>
      <c r="AG12" s="4" t="n"/>
      <c r="AH12" s="14" t="n">
        <f>IF(AND(V12=TRUE,Z12="IT",ISNUMBER(F12)),F12,0)</f>
        <v>3.4</v>
      </c>
    </row>
    <row r="13" ht="53" customHeight="1">
      <c r="A13" s="12" t="inlineStr">
        <is>
          <t>BDx Data Centers / Indosat / Lintasarta</t>
        </is>
      </c>
      <c r="B13" s="12" t="inlineStr">
        <is>
          <t>CGK3/3A combined AI Campus1</t>
        </is>
      </c>
      <c r="C13" s="12" t="inlineStr">
        <is>
          <t>Jakarta</t>
        </is>
      </c>
      <c r="D13" s="12" t="inlineStr">
        <is>
          <t>DKI Jakarta</t>
        </is>
      </c>
      <c r="E13" s="12" t="inlineStr">
        <is>
          <t>operational</t>
        </is>
      </c>
      <c r="F13" s="5" t="n">
        <v>26</v>
      </c>
      <c r="G13" s="4" t="n"/>
      <c r="H13" s="4" t="n"/>
      <c r="I13" s="4" t="n"/>
      <c r="J13" s="4" t="n"/>
      <c r="K13" s="5" t="n">
        <v>60</v>
      </c>
      <c r="L13" s="16" t="n">
        <f>IF(COUNT(K13,'Assumptions'!$B$20)=2,K13*'Assumptions'!$B$20,"Missing input")</f>
        <v>57.0</v>
      </c>
      <c r="M13" s="13" t="b">
        <v>1</v>
      </c>
      <c r="N13" s="4" t="n"/>
      <c r="O13" s="4" t="n"/>
      <c r="P13" s="4" t="n"/>
      <c r="Q13" s="4" t="n"/>
      <c r="R13" s="12" t="inlineStr">
        <is>
          <t>DC006</t>
        </is>
      </c>
      <c r="S13" s="12" t="inlineStr">
        <is>
          <t>A</t>
        </is>
      </c>
      <c r="T13" s="12" t="inlineStr">
        <is>
          <t>Combined current campus card. Earlier15 MW CGK3A/2 MW CGK3 must not be added.60 MVA utility supply is separate from26 MW IT.</t>
        </is>
      </c>
      <c r="U13" s="12" t="inlineStr">
        <is>
          <t>A</t>
        </is>
      </c>
      <c r="V13" s="13" t="b">
        <v>1</v>
      </c>
      <c r="W13" s="4" t="n"/>
      <c r="X13" s="4" t="n"/>
      <c r="Y13" s="12" t="inlineStr">
        <is>
          <t>BDX-CGK3A</t>
        </is>
      </c>
      <c r="Z13" s="12" t="inlineStr">
        <is>
          <t>IT</t>
        </is>
      </c>
      <c r="AA13" s="4" t="n"/>
      <c r="AB13" s="4" t="n"/>
      <c r="AC13" s="4" t="n"/>
      <c r="AD13" s="12" t="inlineStr">
        <is>
          <t>E</t>
        </is>
      </c>
      <c r="AE13" s="16" t="n">
        <f>IF(ISNUMBER('Assumptions'!$B$20),'Assumptions'!$B$20,"Missing input")</f>
        <v>0.95</v>
      </c>
      <c r="AF13" s="12" t="inlineStr">
        <is>
          <t>E</t>
        </is>
      </c>
      <c r="AG13" s="12" t="inlineStr">
        <is>
          <t>S</t>
        </is>
      </c>
      <c r="AH13" s="14" t="n">
        <f>IF(AND(V13=TRUE,Z13="IT",ISNUMBER(F13)),F13,0)</f>
        <v>26.0</v>
      </c>
    </row>
    <row r="14" ht="68" customHeight="1">
      <c r="A14" s="12" t="inlineStr">
        <is>
          <t>BDx Data Centers / Indosat / Lintasarta</t>
        </is>
      </c>
      <c r="B14" s="12" t="inlineStr">
        <is>
          <t>CGK4 legacy first phase</t>
        </is>
      </c>
      <c r="C14" s="12" t="inlineStr">
        <is>
          <t>Jatiluhur</t>
        </is>
      </c>
      <c r="D14" s="12" t="inlineStr">
        <is>
          <t>West Java</t>
        </is>
      </c>
      <c r="E14" s="12" t="inlineStr">
        <is>
          <t>operational</t>
        </is>
      </c>
      <c r="F14" s="4" t="n"/>
      <c r="G14" s="4" t="n"/>
      <c r="H14" s="4" t="n"/>
      <c r="I14" s="4" t="n"/>
      <c r="J14" s="4" t="n"/>
      <c r="K14" s="4" t="n"/>
      <c r="L14" s="4" t="n"/>
      <c r="M14" s="13" t="b">
        <v>1</v>
      </c>
      <c r="N14" s="13" t="b">
        <v>1</v>
      </c>
      <c r="O14" s="4" t="n"/>
      <c r="P14" s="4" t="n"/>
      <c r="Q14" s="4" t="n"/>
      <c r="R14" s="12" t="inlineStr">
        <is>
          <t>DC009</t>
        </is>
      </c>
      <c r="S14" s="12" t="inlineStr">
        <is>
          <t>A</t>
        </is>
      </c>
      <c r="T14" s="12" t="inlineStr">
        <is>
          <t>Legacy first-phase completion confirmed by older operator announcement, but its delivered MW is not disclosed.500 MW was scalability ceiling. Not set to zero or equal to campus ceiling.</t>
        </is>
      </c>
      <c r="U14" s="12" t="inlineStr">
        <is>
          <t>A</t>
        </is>
      </c>
      <c r="V14" s="13" t="b">
        <v>1</v>
      </c>
      <c r="W14" s="4" t="n"/>
      <c r="X14" s="4" t="n"/>
      <c r="Y14" s="12" t="inlineStr">
        <is>
          <t>BDX-CGK4-LEGACY</t>
        </is>
      </c>
      <c r="Z14" s="12" t="inlineStr">
        <is>
          <t>undisclosed</t>
        </is>
      </c>
      <c r="AA14" s="4" t="n"/>
      <c r="AB14" s="4" t="n"/>
      <c r="AC14" s="4" t="n"/>
      <c r="AD14" s="4" t="n"/>
      <c r="AE14" s="4" t="n"/>
      <c r="AF14" s="4" t="n"/>
      <c r="AG14" s="4" t="n"/>
      <c r="AH14" s="14" t="n">
        <f>IF(AND(V14=TRUE,Z14="IT",ISNUMBER(F14)),F14,0)</f>
        <v>0</v>
      </c>
    </row>
    <row r="15" ht="68" customHeight="1">
      <c r="A15" s="12" t="inlineStr">
        <is>
          <t>BDx Data Centers / Indosat / Lintasarta</t>
        </is>
      </c>
      <c r="B15" s="12" t="inlineStr">
        <is>
          <t>CGK4 Building1</t>
        </is>
      </c>
      <c r="C15" s="12" t="inlineStr">
        <is>
          <t>Jatiluhur</t>
        </is>
      </c>
      <c r="D15" s="12" t="inlineStr">
        <is>
          <t>West Java</t>
        </is>
      </c>
      <c r="E15" s="12" t="inlineStr">
        <is>
          <t>under_construction</t>
        </is>
      </c>
      <c r="F15" s="4" t="n"/>
      <c r="G15" s="5" t="n">
        <v>120</v>
      </c>
      <c r="H15" s="4" t="n"/>
      <c r="I15" s="4" t="n"/>
      <c r="J15" s="4" t="n"/>
      <c r="K15" s="4" t="n"/>
      <c r="L15" s="4" t="n"/>
      <c r="M15" s="13" t="b">
        <v>1</v>
      </c>
      <c r="N15" s="13" t="b">
        <v>1</v>
      </c>
      <c r="O15" s="4" t="n"/>
      <c r="P15" s="15" t="n">
        <v>46287</v>
      </c>
      <c r="Q15" s="12" t="inlineStr">
        <is>
          <t>First contracted phase early2027; building staged delivery</t>
        </is>
      </c>
      <c r="R15" s="12" t="inlineStr">
        <is>
          <t>DC008</t>
        </is>
      </c>
      <c r="S15" s="12" t="inlineStr">
        <is>
          <t>A</t>
        </is>
      </c>
      <c r="T15" s="12" t="inlineStr">
        <is>
          <t>Construction begun on first of six new buildings.120 MW is Building1 full phased IT capacity; amount in first phase unknown. Separate from unidentified legacy first-phase MW; never640 MW live.</t>
        </is>
      </c>
      <c r="U15" s="12" t="inlineStr">
        <is>
          <t>A</t>
        </is>
      </c>
      <c r="V15" s="13" t="b">
        <v>1</v>
      </c>
      <c r="W15" s="4" t="n"/>
      <c r="X15" s="4" t="n"/>
      <c r="Y15" s="12" t="inlineStr">
        <is>
          <t>BDX-CGK4-B1</t>
        </is>
      </c>
      <c r="Z15" s="12" t="inlineStr">
        <is>
          <t>IT</t>
        </is>
      </c>
      <c r="AA15" s="12" t="inlineStr">
        <is>
          <t>DC007</t>
        </is>
      </c>
      <c r="AB15" s="4" t="n"/>
      <c r="AC15" s="4" t="n"/>
      <c r="AD15" s="4" t="n"/>
      <c r="AE15" s="4" t="n"/>
      <c r="AF15" s="4" t="n"/>
      <c r="AG15" s="4" t="n"/>
      <c r="AH15" s="14" t="n">
        <f>IF(AND(V15=TRUE,Z15="IT",ISNUMBER(F15)),F15,0)</f>
        <v>0</v>
      </c>
    </row>
    <row r="16" ht="68" customHeight="1">
      <c r="A16" s="12" t="inlineStr">
        <is>
          <t>BDx Data Centers / Indosat / Lintasarta</t>
        </is>
      </c>
      <c r="B16" s="12" t="inlineStr">
        <is>
          <t>CGK4 ultimate campus ceiling (excluded overlap)</t>
        </is>
      </c>
      <c r="C16" s="12" t="inlineStr">
        <is>
          <t>Jatiluhur</t>
        </is>
      </c>
      <c r="D16" s="12" t="inlineStr">
        <is>
          <t>West Java</t>
        </is>
      </c>
      <c r="E16" s="12" t="inlineStr">
        <is>
          <t>planned</t>
        </is>
      </c>
      <c r="F16" s="4" t="n"/>
      <c r="G16" s="4" t="n"/>
      <c r="H16" s="4" t="n"/>
      <c r="I16" s="4" t="n"/>
      <c r="J16" s="4" t="n"/>
      <c r="K16" s="5" t="n">
        <v>845</v>
      </c>
      <c r="L16" s="16" t="n">
        <f>IF(COUNT(K16,'Assumptions'!$B$20)=2,K16*'Assumptions'!$B$20,"Missing input")</f>
        <v>802.75</v>
      </c>
      <c r="M16" s="13" t="b">
        <v>1</v>
      </c>
      <c r="N16" s="13" t="b">
        <v>1</v>
      </c>
      <c r="O16" s="4" t="n"/>
      <c r="P16" s="4" t="n"/>
      <c r="Q16" s="4" t="n"/>
      <c r="R16" s="12" t="inlineStr">
        <is>
          <t>DC007</t>
        </is>
      </c>
      <c r="S16" s="12" t="inlineStr">
        <is>
          <t>A</t>
        </is>
      </c>
      <c r="T16" s="12" t="inlineStr">
        <is>
          <t>Campus640 MW IT overlaps120 MW Building1 and unknown legacy operating capacity. Remaining planned capacity cannot be allocated safely. Website operational label does not mean all640 MW commissioned.</t>
        </is>
      </c>
      <c r="U16" s="12" t="inlineStr">
        <is>
          <t>A</t>
        </is>
      </c>
      <c r="V16" s="13" t="b">
        <v>0</v>
      </c>
      <c r="W16" s="5" t="n">
        <v>640</v>
      </c>
      <c r="X16" s="4" t="n"/>
      <c r="Y16" s="12" t="inlineStr">
        <is>
          <t>BDX-CGK4-CAMPUS-OBS</t>
        </is>
      </c>
      <c r="Z16" s="12" t="inlineStr">
        <is>
          <t>IT</t>
        </is>
      </c>
      <c r="AA16" s="12" t="inlineStr">
        <is>
          <t>DC008</t>
        </is>
      </c>
      <c r="AB16" s="4" t="n"/>
      <c r="AC16" s="4" t="n"/>
      <c r="AD16" s="12" t="inlineStr">
        <is>
          <t>E</t>
        </is>
      </c>
      <c r="AE16" s="16" t="n">
        <f>IF(ISNUMBER('Assumptions'!$B$20),'Assumptions'!$B$20,"Missing input")</f>
        <v>0.95</v>
      </c>
      <c r="AF16" s="12" t="inlineStr">
        <is>
          <t>E</t>
        </is>
      </c>
      <c r="AG16" s="12" t="inlineStr">
        <is>
          <t>S</t>
        </is>
      </c>
      <c r="AH16" s="14" t="n">
        <f>IF(AND(V16=TRUE,Z16="IT",ISNUMBER(F16)),F16,0)</f>
        <v>0</v>
      </c>
    </row>
    <row r="17" ht="53" customHeight="1">
      <c r="A17" s="12" t="inlineStr">
        <is>
          <t>BDx Data Centers / Indosat / Lintasarta</t>
        </is>
      </c>
      <c r="B17" s="12" t="inlineStr">
        <is>
          <t>CGK4 historical500 MW campus ceiling</t>
        </is>
      </c>
      <c r="C17" s="12" t="inlineStr">
        <is>
          <t>Jatiluhur</t>
        </is>
      </c>
      <c r="D17" s="12" t="inlineStr">
        <is>
          <t>West Java</t>
        </is>
      </c>
      <c r="E17" s="12" t="inlineStr">
        <is>
          <t>potential</t>
        </is>
      </c>
      <c r="F17" s="4" t="n"/>
      <c r="G17" s="4" t="n"/>
      <c r="H17" s="4" t="n"/>
      <c r="I17" s="4" t="n"/>
      <c r="J17" s="4" t="n"/>
      <c r="K17" s="4" t="n"/>
      <c r="L17" s="4" t="n"/>
      <c r="M17" s="13" t="b">
        <v>1</v>
      </c>
      <c r="N17" s="13" t="b">
        <v>1</v>
      </c>
      <c r="O17" s="4" t="n"/>
      <c r="P17" s="4" t="n"/>
      <c r="Q17" s="4" t="n"/>
      <c r="R17" s="12" t="inlineStr">
        <is>
          <t>DC009</t>
        </is>
      </c>
      <c r="S17" s="12" t="inlineStr">
        <is>
          <t>A</t>
        </is>
      </c>
      <c r="T17" s="12" t="inlineStr">
        <is>
          <t>Historical scalability ceiling superseded by640 MW IT current design; not operational and not additive.</t>
        </is>
      </c>
      <c r="U17" s="12" t="inlineStr">
        <is>
          <t>A</t>
        </is>
      </c>
      <c r="V17" s="13" t="b">
        <v>0</v>
      </c>
      <c r="W17" s="5" t="n">
        <v>500</v>
      </c>
      <c r="X17" s="4" t="n"/>
      <c r="Y17" s="12" t="inlineStr">
        <is>
          <t>BDX-CGK4-500-OBS</t>
        </is>
      </c>
      <c r="Z17" s="12" t="inlineStr">
        <is>
          <t>undisclosed</t>
        </is>
      </c>
      <c r="AA17" s="4" t="n"/>
      <c r="AB17" s="4" t="n"/>
      <c r="AC17" s="4" t="n"/>
      <c r="AD17" s="4" t="n"/>
      <c r="AE17" s="4" t="n"/>
      <c r="AF17" s="4" t="n"/>
      <c r="AG17" s="4" t="n"/>
      <c r="AH17" s="14" t="n">
        <f>IF(AND(V17=TRUE,Z17="IT",ISNUMBER(F17)),F17,0)</f>
        <v>0</v>
      </c>
    </row>
    <row r="18" ht="68" customHeight="1">
      <c r="A18" s="12" t="inlineStr">
        <is>
          <t>BDx Data Centers / Indosat / Lintasarta</t>
        </is>
      </c>
      <c r="B18" s="12" t="inlineStr">
        <is>
          <t>CGK5 AI Campus3</t>
        </is>
      </c>
      <c r="C18" s="12" t="inlineStr">
        <is>
          <t>Karawang</t>
        </is>
      </c>
      <c r="D18" s="12" t="inlineStr">
        <is>
          <t>West Java</t>
        </is>
      </c>
      <c r="E18" s="12" t="inlineStr">
        <is>
          <t>committed</t>
        </is>
      </c>
      <c r="F18" s="4" t="n"/>
      <c r="G18" s="4" t="n"/>
      <c r="H18" s="5" t="n">
        <v>290</v>
      </c>
      <c r="I18" s="4" t="n"/>
      <c r="J18" s="4" t="n"/>
      <c r="K18" s="5" t="n">
        <v>385</v>
      </c>
      <c r="L18" s="16" t="n">
        <f>IF(COUNT(K18,'Assumptions'!$B$20)=2,K18*'Assumptions'!$B$20,"Missing input")</f>
        <v>365.75</v>
      </c>
      <c r="M18" s="13" t="b">
        <v>1</v>
      </c>
      <c r="N18" s="13" t="b">
        <v>1</v>
      </c>
      <c r="O18" s="4" t="n"/>
      <c r="P18" s="4" t="n"/>
      <c r="Q18" s="4" t="n"/>
      <c r="R18" s="12" t="inlineStr">
        <is>
          <t>DC010</t>
        </is>
      </c>
      <c r="S18" s="12" t="inlineStr">
        <is>
          <t>A</t>
        </is>
      </c>
      <c r="T18" s="12" t="inlineStr">
        <is>
          <t>Official page says In Development and secured phased290 MW IT. Classified committed based on secured power; exact construction/first-phase quantum and RFS not disclosed.</t>
        </is>
      </c>
      <c r="U18" s="12" t="inlineStr">
        <is>
          <t>A</t>
        </is>
      </c>
      <c r="V18" s="13" t="b">
        <v>1</v>
      </c>
      <c r="W18" s="4" t="n"/>
      <c r="X18" s="4" t="n"/>
      <c r="Y18" s="12" t="inlineStr">
        <is>
          <t>BDX-CGK5</t>
        </is>
      </c>
      <c r="Z18" s="12" t="inlineStr">
        <is>
          <t>IT</t>
        </is>
      </c>
      <c r="AA18" s="4" t="n"/>
      <c r="AB18" s="4" t="n"/>
      <c r="AC18" s="4" t="n"/>
      <c r="AD18" s="12" t="inlineStr">
        <is>
          <t>E</t>
        </is>
      </c>
      <c r="AE18" s="16" t="n">
        <f>IF(ISNUMBER('Assumptions'!$B$20),'Assumptions'!$B$20,"Missing input")</f>
        <v>0.95</v>
      </c>
      <c r="AF18" s="12" t="inlineStr">
        <is>
          <t>E</t>
        </is>
      </c>
      <c r="AG18" s="12" t="inlineStr">
        <is>
          <t>S</t>
        </is>
      </c>
      <c r="AH18" s="14" t="n">
        <f>IF(AND(V18=TRUE,Z18="IT",ISNUMBER(F18)),F18,0)</f>
        <v>0</v>
      </c>
    </row>
    <row r="19" ht="83" customHeight="1">
      <c r="A19" s="12" t="inlineStr">
        <is>
          <t>DayOne / Indonesia Investment Authority</t>
        </is>
      </c>
      <c r="B19" s="12" t="inlineStr">
        <is>
          <t>Nongsa Digital Park delivered campus</t>
        </is>
      </c>
      <c r="C19" s="12" t="inlineStr">
        <is>
          <t>Batam</t>
        </is>
      </c>
      <c r="D19" s="12" t="inlineStr">
        <is>
          <t>Riau Islands</t>
        </is>
      </c>
      <c r="E19" s="12" t="inlineStr">
        <is>
          <t>operational</t>
        </is>
      </c>
      <c r="F19" s="4" t="n"/>
      <c r="G19" s="4" t="n"/>
      <c r="H19" s="4" t="n"/>
      <c r="I19" s="4" t="n"/>
      <c r="J19" s="4" t="n"/>
      <c r="K19" s="4" t="n"/>
      <c r="L19" s="4" t="n"/>
      <c r="M19" s="4" t="n"/>
      <c r="N19" s="13" t="b">
        <v>1</v>
      </c>
      <c r="O19" s="4" t="n"/>
      <c r="P19" s="4" t="n"/>
      <c r="Q19" s="4" t="n"/>
      <c r="R19" s="12" t="inlineStr">
        <is>
          <t>DC012</t>
        </is>
      </c>
      <c r="S19" s="12" t="inlineStr">
        <is>
          <t>A</t>
        </is>
      </c>
      <c r="T19" s="12" t="inlineStr">
        <is>
          <t>Operator timeline says34 MW delivered, no explicit IT basis. Cannot put34 in modeled operational IT column; does not mean MW not present. JLL later H12025 report5 MW operational differs; preserved in DC039 and research notes.</t>
        </is>
      </c>
      <c r="U19" s="12" t="inlineStr">
        <is>
          <t>A</t>
        </is>
      </c>
      <c r="V19" s="13" t="b">
        <v>1</v>
      </c>
      <c r="W19" s="5" t="n">
        <v>34</v>
      </c>
      <c r="X19" s="4" t="n"/>
      <c r="Y19" s="12" t="inlineStr">
        <is>
          <t>DAYONE-NDP</t>
        </is>
      </c>
      <c r="Z19" s="12" t="inlineStr">
        <is>
          <t>undisclosed</t>
        </is>
      </c>
      <c r="AA19" s="4" t="n"/>
      <c r="AB19" s="4" t="n"/>
      <c r="AC19" s="4" t="n"/>
      <c r="AD19" s="4" t="n"/>
      <c r="AE19" s="4" t="n"/>
      <c r="AF19" s="4" t="n"/>
      <c r="AG19" s="4" t="n"/>
      <c r="AH19" s="14" t="n">
        <f>IF(AND(V19=TRUE,Z19="IT",ISNUMBER(F19)),F19,0)</f>
        <v>0</v>
      </c>
    </row>
    <row r="20" ht="68" customHeight="1">
      <c r="A20" s="12" t="inlineStr">
        <is>
          <t>DayOne / Indonesia Investment Authority</t>
        </is>
      </c>
      <c r="B20" s="12" t="inlineStr">
        <is>
          <t>Nongsa Digital Park ultimate campus ceiling</t>
        </is>
      </c>
      <c r="C20" s="12" t="inlineStr">
        <is>
          <t>Batam</t>
        </is>
      </c>
      <c r="D20" s="12" t="inlineStr">
        <is>
          <t>Riau Islands</t>
        </is>
      </c>
      <c r="E20" s="12" t="inlineStr">
        <is>
          <t>planned</t>
        </is>
      </c>
      <c r="F20" s="4" t="n"/>
      <c r="G20" s="4" t="n"/>
      <c r="H20" s="4" t="n"/>
      <c r="I20" s="4" t="n"/>
      <c r="J20" s="4" t="n"/>
      <c r="K20" s="4" t="n"/>
      <c r="L20" s="4" t="n"/>
      <c r="M20" s="4" t="n"/>
      <c r="N20" s="13" t="b">
        <v>1</v>
      </c>
      <c r="O20" s="4" t="n"/>
      <c r="P20" s="4" t="n"/>
      <c r="Q20" s="12" t="inlineStr">
        <is>
          <t>2025 onwards (phased schedule)</t>
        </is>
      </c>
      <c r="R20" s="12" t="inlineStr">
        <is>
          <t>DC011</t>
        </is>
      </c>
      <c r="S20" s="12" t="inlineStr">
        <is>
          <t>A</t>
        </is>
      </c>
      <c r="T20" s="12" t="inlineStr">
        <is>
          <t>72 MW total-capacity card is multi-phase and not explicitly IT. Campus ceiling overlaps delivered34 MW; all72 MW never assumed operational.</t>
        </is>
      </c>
      <c r="U20" s="12" t="inlineStr">
        <is>
          <t>A</t>
        </is>
      </c>
      <c r="V20" s="13" t="b">
        <v>0</v>
      </c>
      <c r="W20" s="5" t="n">
        <v>72</v>
      </c>
      <c r="X20" s="4" t="n"/>
      <c r="Y20" s="12" t="inlineStr">
        <is>
          <t>DAYONE-NDP-72-OBS</t>
        </is>
      </c>
      <c r="Z20" s="12" t="inlineStr">
        <is>
          <t>undisclosed</t>
        </is>
      </c>
      <c r="AA20" s="4" t="n"/>
      <c r="AB20" s="4" t="n"/>
      <c r="AC20" s="4" t="n"/>
      <c r="AD20" s="4" t="n"/>
      <c r="AE20" s="4" t="n"/>
      <c r="AF20" s="4" t="n"/>
      <c r="AG20" s="4" t="n"/>
      <c r="AH20" s="14" t="n">
        <f>IF(AND(V20=TRUE,Z20="IT",ISNUMBER(F20)),F20,0)</f>
        <v>0</v>
      </c>
    </row>
    <row r="21" ht="68" customHeight="1">
      <c r="A21" s="12" t="inlineStr">
        <is>
          <t>DayOne</t>
        </is>
      </c>
      <c r="B21" s="12" t="inlineStr">
        <is>
          <t>Kabil Industrial Tech Park</t>
        </is>
      </c>
      <c r="C21" s="12" t="inlineStr">
        <is>
          <t>Batam</t>
        </is>
      </c>
      <c r="D21" s="12" t="inlineStr">
        <is>
          <t>Riau Islands</t>
        </is>
      </c>
      <c r="E21" s="12" t="inlineStr">
        <is>
          <t>committed</t>
        </is>
      </c>
      <c r="F21" s="4" t="n"/>
      <c r="G21" s="4" t="n"/>
      <c r="H21" s="4" t="n"/>
      <c r="I21" s="4" t="n"/>
      <c r="J21" s="4" t="n"/>
      <c r="K21" s="5" t="n">
        <v>511</v>
      </c>
      <c r="L21" s="5" t="n">
        <v>450</v>
      </c>
      <c r="M21" s="4" t="n"/>
      <c r="N21" s="13" t="b">
        <v>1</v>
      </c>
      <c r="O21" s="4" t="n"/>
      <c r="P21" s="15" t="n">
        <v>46129</v>
      </c>
      <c r="Q21" s="4" t="n"/>
      <c r="R21" s="12" t="inlineStr">
        <is>
          <t>DC013</t>
        </is>
      </c>
      <c r="S21" s="12" t="inlineStr">
        <is>
          <t>A</t>
        </is>
      </c>
      <c r="T21" s="12" t="inlineStr">
        <is>
          <t>Signed PPA. Approximately450 MW operator-reported grid capacity for511 MVA; IT MW not disclosed. Do not convert450 grid MW directly to IT, or overwrite with configurable0.95 modeled power-factor estimate.</t>
        </is>
      </c>
      <c r="U21" s="12" t="inlineStr">
        <is>
          <t>A</t>
        </is>
      </c>
      <c r="V21" s="13" t="b">
        <v>1</v>
      </c>
      <c r="W21" s="4" t="n"/>
      <c r="X21" s="4" t="n"/>
      <c r="Y21" s="12" t="inlineStr">
        <is>
          <t>DAYONE-KABIL</t>
        </is>
      </c>
      <c r="Z21" s="12" t="inlineStr">
        <is>
          <t>connection</t>
        </is>
      </c>
      <c r="AA21" s="4" t="n"/>
      <c r="AB21" s="4" t="n"/>
      <c r="AC21" s="4" t="n"/>
      <c r="AD21" s="12" t="inlineStr">
        <is>
          <t>A</t>
        </is>
      </c>
      <c r="AE21" s="4" t="n"/>
      <c r="AF21" s="12" t="inlineStr">
        <is>
          <t>A</t>
        </is>
      </c>
      <c r="AG21" s="4" t="n"/>
      <c r="AH21" s="14" t="n">
        <f>IF(AND(V21=TRUE,Z21="IT",ISNUMBER(F21)),F21,0)</f>
        <v>0</v>
      </c>
    </row>
    <row r="22" ht="83" customHeight="1">
      <c r="A22" s="12" t="inlineStr">
        <is>
          <t>DAMAC Digital / EDGNEX</t>
        </is>
      </c>
      <c r="B22" s="12" t="inlineStr">
        <is>
          <t>Cikarang AI campus</t>
        </is>
      </c>
      <c r="C22" s="12" t="inlineStr">
        <is>
          <t>Cikarang</t>
        </is>
      </c>
      <c r="D22" s="12" t="inlineStr">
        <is>
          <t>West Java</t>
        </is>
      </c>
      <c r="E22" s="12" t="inlineStr">
        <is>
          <t>under_construction</t>
        </is>
      </c>
      <c r="F22" s="4" t="n"/>
      <c r="G22" s="4" t="n"/>
      <c r="H22" s="4" t="n"/>
      <c r="I22" s="4" t="n"/>
      <c r="J22" s="4" t="n"/>
      <c r="K22" s="4" t="n"/>
      <c r="L22" s="4" t="n"/>
      <c r="M22" s="13" t="b">
        <v>1</v>
      </c>
      <c r="N22" s="13" t="b">
        <v>1</v>
      </c>
      <c r="O22" s="5" t="n">
        <v>2300000000</v>
      </c>
      <c r="P22" s="15" t="n">
        <v>45827</v>
      </c>
      <c r="Q22" s="12" t="inlineStr">
        <is>
          <t>First phase December2026; development to2028</t>
        </is>
      </c>
      <c r="R22" s="12" t="inlineStr">
        <is>
          <t>DC014</t>
        </is>
      </c>
      <c r="S22" s="12" t="inlineStr">
        <is>
          <t>A</t>
        </is>
      </c>
      <c r="T22" s="12" t="inlineStr">
        <is>
          <t>Construction begun;144 MW is projected future campus capacity without explicit IT basis. Official Indonesian ministry identifies Cikarang. USD2.3bn announced investment, not resources cost or expenditure realized.</t>
        </is>
      </c>
      <c r="U22" s="12" t="inlineStr">
        <is>
          <t>A</t>
        </is>
      </c>
      <c r="V22" s="13" t="b">
        <v>1</v>
      </c>
      <c r="W22" s="5" t="n">
        <v>144</v>
      </c>
      <c r="X22" s="4" t="n"/>
      <c r="Y22" s="12" t="inlineStr">
        <is>
          <t>EDGNEX-CIKARANG</t>
        </is>
      </c>
      <c r="Z22" s="12" t="inlineStr">
        <is>
          <t>undisclosed</t>
        </is>
      </c>
      <c r="AA22" s="12" t="inlineStr">
        <is>
          <t>DC015</t>
        </is>
      </c>
      <c r="AB22" s="4" t="n"/>
      <c r="AC22" s="4" t="n"/>
      <c r="AD22" s="4" t="n"/>
      <c r="AE22" s="4" t="n"/>
      <c r="AF22" s="4" t="n"/>
      <c r="AG22" s="4" t="n"/>
      <c r="AH22" s="14" t="n">
        <f>IF(AND(V22=TRUE,Z22="IT",ISNUMBER(F22)),F22,0)</f>
        <v>0</v>
      </c>
    </row>
    <row r="23" ht="68" customHeight="1">
      <c r="A23" s="12" t="inlineStr">
        <is>
          <t>DAMAC Digital / EDGNEX</t>
        </is>
      </c>
      <c r="B23" s="12" t="inlineStr">
        <is>
          <t>MT Haryono</t>
        </is>
      </c>
      <c r="C23" s="12" t="inlineStr">
        <is>
          <t>Jakarta</t>
        </is>
      </c>
      <c r="D23" s="12" t="inlineStr">
        <is>
          <t>DKI Jakarta</t>
        </is>
      </c>
      <c r="E23" s="12" t="inlineStr">
        <is>
          <t>planned</t>
        </is>
      </c>
      <c r="F23" s="4" t="n"/>
      <c r="G23" s="4" t="n"/>
      <c r="H23" s="4" t="n"/>
      <c r="I23" s="4" t="n"/>
      <c r="J23" s="4" t="n"/>
      <c r="K23" s="4" t="n"/>
      <c r="L23" s="4" t="n"/>
      <c r="M23" s="13" t="b">
        <v>1</v>
      </c>
      <c r="N23" s="13" t="b">
        <v>1</v>
      </c>
      <c r="O23" s="4" t="n"/>
      <c r="P23" s="4" t="n"/>
      <c r="Q23" s="12" t="inlineStr">
        <is>
          <t>First phaseQ3 2026 (unverified schedule)</t>
        </is>
      </c>
      <c r="R23" s="12" t="inlineStr">
        <is>
          <t>DC014</t>
        </is>
      </c>
      <c r="S23" s="12" t="inlineStr">
        <is>
          <t>A</t>
        </is>
      </c>
      <c r="T23" s="12" t="inlineStr">
        <is>
          <t>Separate first Indonesian project announced2024. Expected completion passed as of cutoff, but no actual commissioning established; keep planned. MW basis unspecified.</t>
        </is>
      </c>
      <c r="U23" s="12" t="inlineStr">
        <is>
          <t>A</t>
        </is>
      </c>
      <c r="V23" s="13" t="b">
        <v>1</v>
      </c>
      <c r="W23" s="5" t="n">
        <v>19.2</v>
      </c>
      <c r="X23" s="4" t="n"/>
      <c r="Y23" s="12" t="inlineStr">
        <is>
          <t>EDGNEX-MTH</t>
        </is>
      </c>
      <c r="Z23" s="12" t="inlineStr">
        <is>
          <t>undisclosed</t>
        </is>
      </c>
      <c r="AA23" s="4" t="n"/>
      <c r="AB23" s="4" t="n"/>
      <c r="AC23" s="4" t="n"/>
      <c r="AD23" s="4" t="n"/>
      <c r="AE23" s="4" t="n"/>
      <c r="AF23" s="4" t="n"/>
      <c r="AG23" s="4" t="n"/>
      <c r="AH23" s="14" t="n">
        <f>IF(AND(V23=TRUE,Z23="IT",ISNUMBER(F23)),F23,0)</f>
        <v>0</v>
      </c>
    </row>
    <row r="24" ht="68" customHeight="1">
      <c r="A24" s="12" t="inlineStr">
        <is>
          <t>NeutraDC / Telkom Indonesia</t>
        </is>
      </c>
      <c r="B24" s="12" t="inlineStr">
        <is>
          <t>Cikarang existing HDC</t>
        </is>
      </c>
      <c r="C24" s="12" t="inlineStr">
        <is>
          <t>Cikarang</t>
        </is>
      </c>
      <c r="D24" s="12" t="inlineStr">
        <is>
          <t>West Java</t>
        </is>
      </c>
      <c r="E24" s="12" t="inlineStr">
        <is>
          <t>operational</t>
        </is>
      </c>
      <c r="F24" s="5" t="n">
        <v>10</v>
      </c>
      <c r="G24" s="4" t="n"/>
      <c r="H24" s="4" t="n"/>
      <c r="I24" s="4" t="n"/>
      <c r="J24" s="4" t="n"/>
      <c r="K24" s="4" t="n"/>
      <c r="L24" s="4" t="n"/>
      <c r="M24" s="4" t="n"/>
      <c r="N24" s="13" t="b">
        <v>1</v>
      </c>
      <c r="O24" s="4" t="n"/>
      <c r="P24" s="4" t="n"/>
      <c r="Q24" s="4" t="n"/>
      <c r="R24" s="12" t="inlineStr">
        <is>
          <t>DC016</t>
        </is>
      </c>
      <c r="S24" s="12" t="inlineStr">
        <is>
          <t>A</t>
        </is>
      </c>
      <c r="T24" s="12" t="inlineStr">
        <is>
          <t>20-F reports current10 MW IT as at2025 year-end. Capacity billed/tenant fitout can differ from shell/design capacity. Singapore17 MW excluded from Indonesia sum.</t>
        </is>
      </c>
      <c r="U24" s="12" t="inlineStr">
        <is>
          <t>A</t>
        </is>
      </c>
      <c r="V24" s="13" t="b">
        <v>1</v>
      </c>
      <c r="W24" s="4" t="n"/>
      <c r="X24" s="15" t="n">
        <v>46022</v>
      </c>
      <c r="Y24" s="12" t="inlineStr">
        <is>
          <t>NEUTRA-CIKARANG</t>
        </is>
      </c>
      <c r="Z24" s="12" t="inlineStr">
        <is>
          <t>IT</t>
        </is>
      </c>
      <c r="AA24" s="4" t="n"/>
      <c r="AB24" s="4" t="n"/>
      <c r="AC24" s="4" t="n"/>
      <c r="AD24" s="4" t="n"/>
      <c r="AE24" s="4" t="n"/>
      <c r="AF24" s="4" t="n"/>
      <c r="AG24" s="4" t="n"/>
      <c r="AH24" s="14" t="n">
        <f>IF(AND(V24=TRUE,Z24="IT",ISNUMBER(F24)),F24,0)</f>
        <v>10.0</v>
      </c>
    </row>
    <row r="25" ht="53" customHeight="1">
      <c r="A25" s="12" t="inlineStr">
        <is>
          <t>NeutraDC / Telkom Indonesia</t>
        </is>
      </c>
      <c r="B25" s="12" t="inlineStr">
        <is>
          <t>Cikarang additional development</t>
        </is>
      </c>
      <c r="C25" s="12" t="inlineStr">
        <is>
          <t>Cikarang</t>
        </is>
      </c>
      <c r="D25" s="12" t="inlineStr">
        <is>
          <t>West Java</t>
        </is>
      </c>
      <c r="E25" s="12" t="inlineStr">
        <is>
          <t>under_construction</t>
        </is>
      </c>
      <c r="F25" s="4" t="n"/>
      <c r="G25" s="5" t="n">
        <v>18</v>
      </c>
      <c r="H25" s="4" t="n"/>
      <c r="I25" s="4" t="n"/>
      <c r="J25" s="4" t="n"/>
      <c r="K25" s="4" t="n"/>
      <c r="L25" s="4" t="n"/>
      <c r="M25" s="4" t="n"/>
      <c r="N25" s="13" t="b">
        <v>1</v>
      </c>
      <c r="O25" s="4" t="n"/>
      <c r="P25" s="4" t="n"/>
      <c r="Q25" s="4" t="n"/>
      <c r="R25" s="12" t="inlineStr">
        <is>
          <t>DC016</t>
        </is>
      </c>
      <c r="S25" s="12" t="inlineStr">
        <is>
          <t>A</t>
        </is>
      </c>
      <c r="T25" s="12" t="inlineStr">
        <is>
          <t>FY2025 20-F describes development with additional18 MW IT; distinct from10 MW existing scope. Incremental commissioning after this disclosure not inferred.</t>
        </is>
      </c>
      <c r="U25" s="12" t="inlineStr">
        <is>
          <t>A</t>
        </is>
      </c>
      <c r="V25" s="13" t="b">
        <v>1</v>
      </c>
      <c r="W25" s="4" t="n"/>
      <c r="X25" s="4" t="n"/>
      <c r="Y25" s="12" t="inlineStr">
        <is>
          <t>NEUTRA-CIKARANG-EXP</t>
        </is>
      </c>
      <c r="Z25" s="12" t="inlineStr">
        <is>
          <t>IT</t>
        </is>
      </c>
      <c r="AA25" s="4" t="n"/>
      <c r="AB25" s="4" t="n"/>
      <c r="AC25" s="4" t="n"/>
      <c r="AD25" s="4" t="n"/>
      <c r="AE25" s="4" t="n"/>
      <c r="AF25" s="4" t="n"/>
      <c r="AG25" s="4" t="n"/>
      <c r="AH25" s="14" t="n">
        <f>IF(AND(V25=TRUE,Z25="IT",ISNUMBER(F25)),F25,0)</f>
        <v>0</v>
      </c>
    </row>
    <row r="26" ht="68" customHeight="1">
      <c r="A26" s="12" t="inlineStr">
        <is>
          <t>NeutraDC / Telkom Indonesia</t>
        </is>
      </c>
      <c r="B26" s="12" t="inlineStr">
        <is>
          <t>3S enterprise centers (Serpong, Sentul, Surabaya)</t>
        </is>
      </c>
      <c r="C26" s="12" t="inlineStr">
        <is>
          <t>Multi-site Indonesia</t>
        </is>
      </c>
      <c r="D26" s="12" t="inlineStr">
        <is>
          <t>Banten; West Java; East Java</t>
        </is>
      </c>
      <c r="E26" s="12" t="inlineStr">
        <is>
          <t>operational</t>
        </is>
      </c>
      <c r="F26" s="5" t="n">
        <v>17</v>
      </c>
      <c r="G26" s="4" t="n"/>
      <c r="H26" s="4" t="n"/>
      <c r="I26" s="4" t="n"/>
      <c r="J26" s="4" t="n"/>
      <c r="K26" s="4" t="n"/>
      <c r="L26" s="4" t="n"/>
      <c r="M26" s="4" t="n"/>
      <c r="N26" s="4" t="n"/>
      <c r="O26" s="4" t="n"/>
      <c r="P26" s="4" t="n"/>
      <c r="Q26" s="4" t="n"/>
      <c r="R26" s="12" t="inlineStr">
        <is>
          <t>DC016</t>
        </is>
      </c>
      <c r="S26" s="12" t="inlineStr">
        <is>
          <t>A</t>
        </is>
      </c>
      <c r="T26" s="12" t="inlineStr">
        <is>
          <t>Aggregate three Indonesian enterprise sites17 MW IT. No split by facility disclosed. Child location rows below excluded from numerical total, avoids equal-split fabrication.</t>
        </is>
      </c>
      <c r="U26" s="12" t="inlineStr">
        <is>
          <t>A</t>
        </is>
      </c>
      <c r="V26" s="13" t="b">
        <v>1</v>
      </c>
      <c r="W26" s="4" t="n"/>
      <c r="X26" s="15" t="n">
        <v>46022</v>
      </c>
      <c r="Y26" s="12" t="inlineStr">
        <is>
          <t>NEUTRA-3S</t>
        </is>
      </c>
      <c r="Z26" s="12" t="inlineStr">
        <is>
          <t>IT</t>
        </is>
      </c>
      <c r="AA26" s="4" t="n"/>
      <c r="AB26" s="4" t="n"/>
      <c r="AC26" s="4" t="n"/>
      <c r="AD26" s="4" t="n"/>
      <c r="AE26" s="4" t="n"/>
      <c r="AF26" s="4" t="n"/>
      <c r="AG26" s="4" t="n"/>
      <c r="AH26" s="14" t="n">
        <f>IF(AND(V26=TRUE,Z26="IT",ISNUMBER(F26)),F26,0)</f>
        <v>17.0</v>
      </c>
    </row>
    <row r="27" ht="53" customHeight="1">
      <c r="A27" s="12" t="inlineStr">
        <is>
          <t>NeutraDC / Telkom Indonesia</t>
        </is>
      </c>
      <c r="B27" s="12" t="inlineStr">
        <is>
          <t>Serpong enterprise DC</t>
        </is>
      </c>
      <c r="C27" s="12" t="inlineStr">
        <is>
          <t>Serpong</t>
        </is>
      </c>
      <c r="D27" s="12" t="inlineStr">
        <is>
          <t>Banten</t>
        </is>
      </c>
      <c r="E27" s="12" t="inlineStr">
        <is>
          <t>operational</t>
        </is>
      </c>
      <c r="F27" s="4" t="n"/>
      <c r="G27" s="4" t="n"/>
      <c r="H27" s="4" t="n"/>
      <c r="I27" s="4" t="n"/>
      <c r="J27" s="4" t="n"/>
      <c r="K27" s="4" t="n"/>
      <c r="L27" s="4" t="n"/>
      <c r="M27" s="4" t="n"/>
      <c r="N27" s="4" t="n"/>
      <c r="O27" s="4" t="n"/>
      <c r="P27" s="4" t="n"/>
      <c r="Q27" s="4" t="n"/>
      <c r="R27" s="12" t="inlineStr">
        <is>
          <t>DC019</t>
        </is>
      </c>
      <c r="S27" s="12" t="inlineStr">
        <is>
          <t>A</t>
        </is>
      </c>
      <c r="T27" s="12" t="inlineStr">
        <is>
          <t>Named Indonesian physical site; numerical capacity included only in3S17 MW aggregate, no facility allocation disclosed.</t>
        </is>
      </c>
      <c r="U27" s="12" t="inlineStr">
        <is>
          <t>A</t>
        </is>
      </c>
      <c r="V27" s="13" t="b">
        <v>0</v>
      </c>
      <c r="W27" s="4" t="n"/>
      <c r="X27" s="4" t="n"/>
      <c r="Y27" s="12" t="inlineStr">
        <is>
          <t>NEUTRA-SERPONG</t>
        </is>
      </c>
      <c r="Z27" s="12" t="inlineStr">
        <is>
          <t>undisclosed</t>
        </is>
      </c>
      <c r="AA27" s="4" t="n"/>
      <c r="AB27" s="4" t="n"/>
      <c r="AC27" s="4" t="n"/>
      <c r="AD27" s="4" t="n"/>
      <c r="AE27" s="4" t="n"/>
      <c r="AF27" s="4" t="n"/>
      <c r="AG27" s="4" t="n"/>
      <c r="AH27" s="14" t="n">
        <f>IF(AND(V27=TRUE,Z27="IT",ISNUMBER(F27)),F27,0)</f>
        <v>0</v>
      </c>
    </row>
    <row r="28" ht="53" customHeight="1">
      <c r="A28" s="12" t="inlineStr">
        <is>
          <t>NeutraDC / Telkom Indonesia</t>
        </is>
      </c>
      <c r="B28" s="12" t="inlineStr">
        <is>
          <t>Sentul enterprise DC</t>
        </is>
      </c>
      <c r="C28" s="12" t="inlineStr">
        <is>
          <t>Sentul</t>
        </is>
      </c>
      <c r="D28" s="12" t="inlineStr">
        <is>
          <t>West Java</t>
        </is>
      </c>
      <c r="E28" s="12" t="inlineStr">
        <is>
          <t>operational</t>
        </is>
      </c>
      <c r="F28" s="4" t="n"/>
      <c r="G28" s="4" t="n"/>
      <c r="H28" s="4" t="n"/>
      <c r="I28" s="4" t="n"/>
      <c r="J28" s="4" t="n"/>
      <c r="K28" s="4" t="n"/>
      <c r="L28" s="4" t="n"/>
      <c r="M28" s="4" t="n"/>
      <c r="N28" s="4" t="n"/>
      <c r="O28" s="4" t="n"/>
      <c r="P28" s="4" t="n"/>
      <c r="Q28" s="4" t="n"/>
      <c r="R28" s="12" t="inlineStr">
        <is>
          <t>DC019</t>
        </is>
      </c>
      <c r="S28" s="12" t="inlineStr">
        <is>
          <t>A</t>
        </is>
      </c>
      <c r="T28" s="12" t="inlineStr">
        <is>
          <t>Named Indonesian physical site; numerical capacity included only in3S17 MW aggregate, no facility allocation disclosed.</t>
        </is>
      </c>
      <c r="U28" s="12" t="inlineStr">
        <is>
          <t>A</t>
        </is>
      </c>
      <c r="V28" s="13" t="b">
        <v>0</v>
      </c>
      <c r="W28" s="4" t="n"/>
      <c r="X28" s="4" t="n"/>
      <c r="Y28" s="12" t="inlineStr">
        <is>
          <t>NEUTRA-SENTUL</t>
        </is>
      </c>
      <c r="Z28" s="12" t="inlineStr">
        <is>
          <t>undisclosed</t>
        </is>
      </c>
      <c r="AA28" s="4" t="n"/>
      <c r="AB28" s="4" t="n"/>
      <c r="AC28" s="4" t="n"/>
      <c r="AD28" s="4" t="n"/>
      <c r="AE28" s="4" t="n"/>
      <c r="AF28" s="4" t="n"/>
      <c r="AG28" s="4" t="n"/>
      <c r="AH28" s="14" t="n">
        <f>IF(AND(V28=TRUE,Z28="IT",ISNUMBER(F28)),F28,0)</f>
        <v>0</v>
      </c>
    </row>
    <row r="29" ht="53" customHeight="1">
      <c r="A29" s="12" t="inlineStr">
        <is>
          <t>NeutraDC / Telkom Indonesia</t>
        </is>
      </c>
      <c r="B29" s="12" t="inlineStr">
        <is>
          <t>Surabaya enterprise DC</t>
        </is>
      </c>
      <c r="C29" s="12" t="inlineStr">
        <is>
          <t>Surabaya</t>
        </is>
      </c>
      <c r="D29" s="12" t="inlineStr">
        <is>
          <t>East Java</t>
        </is>
      </c>
      <c r="E29" s="12" t="inlineStr">
        <is>
          <t>operational</t>
        </is>
      </c>
      <c r="F29" s="4" t="n"/>
      <c r="G29" s="4" t="n"/>
      <c r="H29" s="4" t="n"/>
      <c r="I29" s="4" t="n"/>
      <c r="J29" s="4" t="n"/>
      <c r="K29" s="4" t="n"/>
      <c r="L29" s="4" t="n"/>
      <c r="M29" s="4" t="n"/>
      <c r="N29" s="4" t="n"/>
      <c r="O29" s="4" t="n"/>
      <c r="P29" s="4" t="n"/>
      <c r="Q29" s="4" t="n"/>
      <c r="R29" s="12" t="inlineStr">
        <is>
          <t>DC019</t>
        </is>
      </c>
      <c r="S29" s="12" t="inlineStr">
        <is>
          <t>A</t>
        </is>
      </c>
      <c r="T29" s="12" t="inlineStr">
        <is>
          <t>Named Indonesian physical site; numerical capacity included only in3S17 MW aggregate, no facility allocation disclosed.</t>
        </is>
      </c>
      <c r="U29" s="12" t="inlineStr">
        <is>
          <t>A</t>
        </is>
      </c>
      <c r="V29" s="13" t="b">
        <v>0</v>
      </c>
      <c r="W29" s="4" t="n"/>
      <c r="X29" s="4" t="n"/>
      <c r="Y29" s="12" t="inlineStr">
        <is>
          <t>NEUTRA-SURABAYA</t>
        </is>
      </c>
      <c r="Z29" s="12" t="inlineStr">
        <is>
          <t>undisclosed</t>
        </is>
      </c>
      <c r="AA29" s="4" t="n"/>
      <c r="AB29" s="4" t="n"/>
      <c r="AC29" s="4" t="n"/>
      <c r="AD29" s="4" t="n"/>
      <c r="AE29" s="4" t="n"/>
      <c r="AF29" s="4" t="n"/>
      <c r="AG29" s="4" t="n"/>
      <c r="AH29" s="14" t="n">
        <f>IF(AND(V29=TRUE,Z29="IT",ISNUMBER(F29)),F29,0)</f>
        <v>0</v>
      </c>
    </row>
    <row r="30" ht="83" customHeight="1">
      <c r="A30" s="12" t="inlineStr">
        <is>
          <t>NeutraDC Nxera / Telkom / Singtel / Medco</t>
        </is>
      </c>
      <c r="B30" s="12" t="inlineStr">
        <is>
          <t>BTM-1</t>
        </is>
      </c>
      <c r="C30" s="12" t="inlineStr">
        <is>
          <t>Batam</t>
        </is>
      </c>
      <c r="D30" s="12" t="inlineStr">
        <is>
          <t>Riau Islands</t>
        </is>
      </c>
      <c r="E30" s="12" t="inlineStr">
        <is>
          <t>under_construction</t>
        </is>
      </c>
      <c r="F30" s="4" t="n"/>
      <c r="G30" s="5" t="n">
        <v>18</v>
      </c>
      <c r="H30" s="4" t="n"/>
      <c r="I30" s="4" t="n"/>
      <c r="J30" s="4" t="n"/>
      <c r="K30" s="5" t="n">
        <v>90</v>
      </c>
      <c r="L30" s="16" t="n">
        <f>IF(COUNT(K30,'Assumptions'!$B$20)=2,K30*'Assumptions'!$B$20,"Missing input")</f>
        <v>85.5</v>
      </c>
      <c r="M30" s="13" t="b">
        <v>1</v>
      </c>
      <c r="N30" s="13" t="b">
        <v>1</v>
      </c>
      <c r="O30" s="4" t="n"/>
      <c r="P30" s="15" t="n">
        <v>45965</v>
      </c>
      <c r="Q30" s="12" t="inlineStr">
        <is>
          <t>2026 scheduled; commissioning unverified</t>
        </is>
      </c>
      <c r="R30" s="12" t="inlineStr">
        <is>
          <t>DC017</t>
        </is>
      </c>
      <c r="S30" s="12" t="inlineStr">
        <is>
          <t>A</t>
        </is>
      </c>
      <c r="T30" s="12" t="inlineStr">
        <is>
          <t>18 MW first-building IT target.20-F contradictory 'became operational2026' preserved; newer5 June2026 release still schedules opening.90 MVA relates whole Batam development, not BTM1 IT. Partnered capacity is not actual power utilization.</t>
        </is>
      </c>
      <c r="U30" s="12" t="inlineStr">
        <is>
          <t>A</t>
        </is>
      </c>
      <c r="V30" s="13" t="b">
        <v>1</v>
      </c>
      <c r="W30" s="4" t="n"/>
      <c r="X30" s="4" t="n"/>
      <c r="Y30" s="12" t="inlineStr">
        <is>
          <t>NEUTRA-BTM1</t>
        </is>
      </c>
      <c r="Z30" s="12" t="inlineStr">
        <is>
          <t>IT</t>
        </is>
      </c>
      <c r="AA30" s="12" t="inlineStr">
        <is>
          <t>DC016|DC018</t>
        </is>
      </c>
      <c r="AB30" s="4" t="n"/>
      <c r="AC30" s="4" t="n"/>
      <c r="AD30" s="12" t="inlineStr">
        <is>
          <t>E</t>
        </is>
      </c>
      <c r="AE30" s="16" t="n">
        <f>IF(ISNUMBER('Assumptions'!$B$20),'Assumptions'!$B$20,"Missing input")</f>
        <v>0.95</v>
      </c>
      <c r="AF30" s="12" t="inlineStr">
        <is>
          <t>E</t>
        </is>
      </c>
      <c r="AG30" s="12" t="inlineStr">
        <is>
          <t>S</t>
        </is>
      </c>
      <c r="AH30" s="14" t="n">
        <f>IF(AND(V30=TRUE,Z30="IT",ISNUMBER(F30)),F30,0)</f>
        <v>0</v>
      </c>
    </row>
    <row r="31" ht="53" customHeight="1">
      <c r="A31" s="12" t="inlineStr">
        <is>
          <t>NeutraDC Nxera / Telkom / Singtel / Medco</t>
        </is>
      </c>
      <c r="B31" s="12" t="inlineStr">
        <is>
          <t>BTM-2</t>
        </is>
      </c>
      <c r="C31" s="12" t="inlineStr">
        <is>
          <t>Batam</t>
        </is>
      </c>
      <c r="D31" s="12" t="inlineStr">
        <is>
          <t>Riau Islands</t>
        </is>
      </c>
      <c r="E31" s="12" t="inlineStr">
        <is>
          <t>planned</t>
        </is>
      </c>
      <c r="F31" s="4" t="n"/>
      <c r="G31" s="4" t="n"/>
      <c r="H31" s="4" t="n"/>
      <c r="I31" s="4" t="n"/>
      <c r="J31" s="4" t="n"/>
      <c r="K31" s="4" t="n"/>
      <c r="L31" s="4" t="n"/>
      <c r="M31" s="13" t="b">
        <v>1</v>
      </c>
      <c r="N31" s="13" t="b">
        <v>1</v>
      </c>
      <c r="O31" s="4" t="n"/>
      <c r="P31" s="15" t="n">
        <v>46178</v>
      </c>
      <c r="Q31" s="4" t="n"/>
      <c r="R31" s="12" t="inlineStr">
        <is>
          <t>DC018</t>
        </is>
      </c>
      <c r="S31" s="12" t="inlineStr">
        <is>
          <t>A</t>
        </is>
      </c>
      <c r="T31" s="12" t="inlineStr">
        <is>
          <t>Operator preparing second-building development; no MW or first commissioning date disclosed.</t>
        </is>
      </c>
      <c r="U31" s="12" t="inlineStr">
        <is>
          <t>A</t>
        </is>
      </c>
      <c r="V31" s="13" t="b">
        <v>1</v>
      </c>
      <c r="W31" s="4" t="n"/>
      <c r="X31" s="4" t="n"/>
      <c r="Y31" s="12" t="inlineStr">
        <is>
          <t>NEUTRA-BTM2</t>
        </is>
      </c>
      <c r="Z31" s="12" t="inlineStr">
        <is>
          <t>undisclosed</t>
        </is>
      </c>
      <c r="AA31" s="4" t="n"/>
      <c r="AB31" s="4" t="n"/>
      <c r="AC31" s="4" t="n"/>
      <c r="AD31" s="4" t="n"/>
      <c r="AE31" s="4" t="n"/>
      <c r="AF31" s="4" t="n"/>
      <c r="AG31" s="4" t="n"/>
      <c r="AH31" s="14" t="n">
        <f>IF(AND(V31=TRUE,Z31="IT",ISNUMBER(F31)),F31,0)</f>
        <v>0</v>
      </c>
    </row>
    <row r="32" ht="68" customHeight="1">
      <c r="A32" s="12" t="inlineStr">
        <is>
          <t>NTT DATA</t>
        </is>
      </c>
      <c r="B32" s="12" t="inlineStr">
        <is>
          <t>Jakarta3 initial commissioned block</t>
        </is>
      </c>
      <c r="C32" s="12" t="inlineStr">
        <is>
          <t>Bekasi</t>
        </is>
      </c>
      <c r="D32" s="12" t="inlineStr">
        <is>
          <t>West Java</t>
        </is>
      </c>
      <c r="E32" s="12" t="inlineStr">
        <is>
          <t>operational</t>
        </is>
      </c>
      <c r="F32" s="5" t="n">
        <v>15.2</v>
      </c>
      <c r="G32" s="4" t="n"/>
      <c r="H32" s="4" t="n"/>
      <c r="I32" s="4" t="n"/>
      <c r="J32" s="4" t="n"/>
      <c r="K32" s="4" t="n"/>
      <c r="L32" s="4" t="n"/>
      <c r="M32" s="4" t="n"/>
      <c r="N32" s="13" t="b">
        <v>1</v>
      </c>
      <c r="O32" s="4" t="n"/>
      <c r="P32" s="4" t="n"/>
      <c r="Q32" s="4" t="n"/>
      <c r="R32" s="12" t="inlineStr">
        <is>
          <t>DC020</t>
        </is>
      </c>
      <c r="S32" s="12" t="inlineStr">
        <is>
          <t>A</t>
        </is>
      </c>
      <c r="T32" s="12" t="inlineStr">
        <is>
          <t>Historical launch specifies15.2 MW critical IT load. Conservatively retains verified initial block; later phases not assumed commissioned. Not45 MW operational.</t>
        </is>
      </c>
      <c r="U32" s="12" t="inlineStr">
        <is>
          <t>A</t>
        </is>
      </c>
      <c r="V32" s="13" t="b">
        <v>1</v>
      </c>
      <c r="W32" s="4" t="n"/>
      <c r="X32" s="4" t="n"/>
      <c r="Y32" s="12" t="inlineStr">
        <is>
          <t>NTT-JKT3-P1</t>
        </is>
      </c>
      <c r="Z32" s="12" t="inlineStr">
        <is>
          <t>IT</t>
        </is>
      </c>
      <c r="AA32" s="4" t="n"/>
      <c r="AB32" s="4" t="n"/>
      <c r="AC32" s="4" t="n"/>
      <c r="AD32" s="4" t="n"/>
      <c r="AE32" s="4" t="n"/>
      <c r="AF32" s="4" t="n"/>
      <c r="AG32" s="4" t="n"/>
      <c r="AH32" s="14" t="n">
        <f>IF(AND(V32=TRUE,Z32="IT",ISNUMBER(F32)),F32,0)</f>
        <v>15.2</v>
      </c>
    </row>
    <row r="33" ht="68" customHeight="1">
      <c r="A33" s="12" t="inlineStr">
        <is>
          <t>NTT DATA</t>
        </is>
      </c>
      <c r="B33" s="12" t="inlineStr">
        <is>
          <t>Jakarta3 ultimate campus specification</t>
        </is>
      </c>
      <c r="C33" s="12" t="inlineStr">
        <is>
          <t>Bekasi</t>
        </is>
      </c>
      <c r="D33" s="12" t="inlineStr">
        <is>
          <t>West Java</t>
        </is>
      </c>
      <c r="E33" s="12" t="inlineStr">
        <is>
          <t>planned</t>
        </is>
      </c>
      <c r="F33" s="4" t="n"/>
      <c r="G33" s="4" t="n"/>
      <c r="H33" s="4" t="n"/>
      <c r="I33" s="4" t="n"/>
      <c r="J33" s="4" t="n"/>
      <c r="K33" s="4" t="n"/>
      <c r="L33" s="4" t="n"/>
      <c r="M33" s="4" t="n"/>
      <c r="N33" s="13" t="b">
        <v>1</v>
      </c>
      <c r="O33" s="4" t="n"/>
      <c r="P33" s="4" t="n"/>
      <c r="Q33" s="4" t="n"/>
      <c r="R33" s="12" t="inlineStr">
        <is>
          <t>DC021</t>
        </is>
      </c>
      <c r="S33" s="12" t="inlineStr">
        <is>
          <t>A</t>
        </is>
      </c>
      <c r="T33" s="12" t="inlineStr">
        <is>
          <t>Planned brochure45.6 MW in three15.2 MW blocks versus rounded45 MW launch target. Overlaps initial15.2 MW block; remaining completion status unknown. Excluded from capacity sum.</t>
        </is>
      </c>
      <c r="U33" s="12" t="inlineStr">
        <is>
          <t>A</t>
        </is>
      </c>
      <c r="V33" s="13" t="b">
        <v>0</v>
      </c>
      <c r="W33" s="5" t="n">
        <v>45.6</v>
      </c>
      <c r="X33" s="4" t="n"/>
      <c r="Y33" s="12" t="inlineStr">
        <is>
          <t>NTT-JKT3-ULT-OBS</t>
        </is>
      </c>
      <c r="Z33" s="12" t="inlineStr">
        <is>
          <t>IT</t>
        </is>
      </c>
      <c r="AA33" s="12" t="inlineStr">
        <is>
          <t>DC020</t>
        </is>
      </c>
      <c r="AB33" s="4" t="n"/>
      <c r="AC33" s="4" t="n"/>
      <c r="AD33" s="4" t="n"/>
      <c r="AE33" s="4" t="n"/>
      <c r="AF33" s="4" t="n"/>
      <c r="AG33" s="4" t="n"/>
      <c r="AH33" s="14" t="n">
        <f>IF(AND(V33=TRUE,Z33="IT",ISNUMBER(F33)),F33,0)</f>
        <v>0</v>
      </c>
    </row>
    <row r="34" ht="83" customHeight="1">
      <c r="A34" s="12" t="inlineStr">
        <is>
          <t>NTT DATA</t>
        </is>
      </c>
      <c r="B34" s="12" t="inlineStr">
        <is>
          <t>Jakarta2 and Jakarta2A campus</t>
        </is>
      </c>
      <c r="C34" s="12" t="inlineStr">
        <is>
          <t>Jakarta</t>
        </is>
      </c>
      <c r="D34" s="12" t="inlineStr">
        <is>
          <t>DKI Jakarta</t>
        </is>
      </c>
      <c r="E34" s="12" t="inlineStr">
        <is>
          <t>operational</t>
        </is>
      </c>
      <c r="F34" s="4" t="n"/>
      <c r="G34" s="4" t="n"/>
      <c r="H34" s="4" t="n"/>
      <c r="I34" s="4" t="n"/>
      <c r="J34" s="4" t="n"/>
      <c r="K34" s="4" t="n"/>
      <c r="L34" s="4" t="n"/>
      <c r="M34" s="4" t="n"/>
      <c r="N34" s="4" t="n"/>
      <c r="O34" s="4" t="n"/>
      <c r="P34" s="4" t="n"/>
      <c r="Q34" s="4" t="n"/>
      <c r="R34" s="12" t="inlineStr">
        <is>
          <t>DC022</t>
        </is>
      </c>
      <c r="S34" s="12" t="inlineStr">
        <is>
          <t>A</t>
        </is>
      </c>
      <c r="T34" s="12" t="inlineStr">
        <is>
          <t>Current services page offers Jakarta2A as part of broader Jakarta2 campus, but12 MW is described as aims to provide. Numeric operational IT omitted;12W specification typo unresolved. Scope counts campus once.</t>
        </is>
      </c>
      <c r="U34" s="12" t="inlineStr">
        <is>
          <t>A</t>
        </is>
      </c>
      <c r="V34" s="13" t="b">
        <v>1</v>
      </c>
      <c r="W34" s="5" t="n">
        <v>12</v>
      </c>
      <c r="X34" s="4" t="n"/>
      <c r="Y34" s="12" t="inlineStr">
        <is>
          <t>NTT-JKT2</t>
        </is>
      </c>
      <c r="Z34" s="12" t="inlineStr">
        <is>
          <t>IT</t>
        </is>
      </c>
      <c r="AA34" s="4" t="n"/>
      <c r="AB34" s="4" t="n"/>
      <c r="AC34" s="4" t="n"/>
      <c r="AD34" s="4" t="n"/>
      <c r="AE34" s="4" t="n"/>
      <c r="AF34" s="4" t="n"/>
      <c r="AG34" s="4" t="n"/>
      <c r="AH34" s="14" t="n">
        <f>IF(AND(V34=TRUE,Z34="IT",ISNUMBER(F34)),F34,0)</f>
        <v>0</v>
      </c>
    </row>
    <row r="35" ht="83" customHeight="1">
      <c r="A35" s="12" t="inlineStr">
        <is>
          <t>ST Telemedia Global Data Centres / Triputra / Temasek</t>
        </is>
      </c>
      <c r="B35" s="12" t="inlineStr">
        <is>
          <t>STT Jakarta1</t>
        </is>
      </c>
      <c r="C35" s="12" t="inlineStr">
        <is>
          <t>Cikarang</t>
        </is>
      </c>
      <c r="D35" s="12" t="inlineStr">
        <is>
          <t>West Java</t>
        </is>
      </c>
      <c r="E35" s="12" t="inlineStr">
        <is>
          <t>operational</t>
        </is>
      </c>
      <c r="F35" s="5" t="n">
        <v>18</v>
      </c>
      <c r="G35" s="4" t="n"/>
      <c r="H35" s="4" t="n"/>
      <c r="I35" s="4" t="n"/>
      <c r="J35" s="4" t="n"/>
      <c r="K35" s="4" t="n"/>
      <c r="L35" s="4" t="n"/>
      <c r="M35" s="4" t="n"/>
      <c r="N35" s="13" t="b">
        <v>1</v>
      </c>
      <c r="O35" s="4" t="n"/>
      <c r="P35" s="4" t="n"/>
      <c r="Q35" s="4" t="n"/>
      <c r="R35" s="12" t="inlineStr">
        <is>
          <t>DC023</t>
        </is>
      </c>
      <c r="S35" s="12" t="inlineStr">
        <is>
          <t>A</t>
        </is>
      </c>
      <c r="T35" s="12" t="inlineStr">
        <is>
          <t>Current official facility card18 MW IT selected. Historical June2023 launch19.5 MW retained as alternative; do not silently reconcile capacity planning definitions.</t>
        </is>
      </c>
      <c r="U35" s="12" t="inlineStr">
        <is>
          <t>A</t>
        </is>
      </c>
      <c r="V35" s="13" t="b">
        <v>1</v>
      </c>
      <c r="W35" s="4" t="n"/>
      <c r="X35" s="4" t="n"/>
      <c r="Y35" s="12" t="inlineStr">
        <is>
          <t>STT-JKT1</t>
        </is>
      </c>
      <c r="Z35" s="12" t="inlineStr">
        <is>
          <t>IT</t>
        </is>
      </c>
      <c r="AA35" s="12" t="inlineStr">
        <is>
          <t>DC025</t>
        </is>
      </c>
      <c r="AB35" s="4" t="n"/>
      <c r="AC35" s="4" t="n"/>
      <c r="AD35" s="4" t="n"/>
      <c r="AE35" s="4" t="n"/>
      <c r="AF35" s="4" t="n"/>
      <c r="AG35" s="4" t="n"/>
      <c r="AH35" s="14" t="n">
        <f>IF(AND(V35=TRUE,Z35="IT",ISNUMBER(F35)),F35,0)</f>
        <v>18.0</v>
      </c>
    </row>
    <row r="36" ht="83" customHeight="1">
      <c r="A36" s="12" t="inlineStr">
        <is>
          <t>ST Telemedia Global Data Centres / Triputra / Temasek</t>
        </is>
      </c>
      <c r="B36" s="12" t="inlineStr">
        <is>
          <t>STT Jakarta2</t>
        </is>
      </c>
      <c r="C36" s="12" t="inlineStr">
        <is>
          <t>Cikarang</t>
        </is>
      </c>
      <c r="D36" s="12" t="inlineStr">
        <is>
          <t>West Java</t>
        </is>
      </c>
      <c r="E36" s="12" t="inlineStr">
        <is>
          <t>operational</t>
        </is>
      </c>
      <c r="F36" s="5" t="n">
        <v>24</v>
      </c>
      <c r="G36" s="4" t="n"/>
      <c r="H36" s="4" t="n"/>
      <c r="I36" s="4" t="n"/>
      <c r="J36" s="4" t="n"/>
      <c r="K36" s="4" t="n"/>
      <c r="L36" s="4" t="n"/>
      <c r="M36" s="13" t="b">
        <v>1</v>
      </c>
      <c r="N36" s="13" t="b">
        <v>1</v>
      </c>
      <c r="O36" s="4" t="n"/>
      <c r="P36" s="15" t="n">
        <v>46183</v>
      </c>
      <c r="Q36" s="4" t="n"/>
      <c r="R36" s="12" t="inlineStr">
        <is>
          <t>DC024</t>
        </is>
      </c>
      <c r="S36" s="12" t="inlineStr">
        <is>
          <t>A</t>
        </is>
      </c>
      <c r="T36" s="12" t="inlineStr">
        <is>
          <t>Dated official release explicitly commences operations at24 MW IT. AI-ready infrastructure, actual AI workload proportion not known.</t>
        </is>
      </c>
      <c r="U36" s="12" t="inlineStr">
        <is>
          <t>A</t>
        </is>
      </c>
      <c r="V36" s="13" t="b">
        <v>1</v>
      </c>
      <c r="W36" s="4" t="n"/>
      <c r="X36" s="15" t="n">
        <v>46183</v>
      </c>
      <c r="Y36" s="12" t="inlineStr">
        <is>
          <t>STT-JKT2</t>
        </is>
      </c>
      <c r="Z36" s="12" t="inlineStr">
        <is>
          <t>IT</t>
        </is>
      </c>
      <c r="AA36" s="4" t="n"/>
      <c r="AB36" s="4" t="n"/>
      <c r="AC36" s="4" t="n"/>
      <c r="AD36" s="4" t="n"/>
      <c r="AE36" s="4" t="n"/>
      <c r="AF36" s="4" t="n"/>
      <c r="AG36" s="4" t="n"/>
      <c r="AH36" s="14" t="n">
        <f>IF(AND(V36=TRUE,Z36="IT",ISNUMBER(F36)),F36,0)</f>
        <v>24.0</v>
      </c>
    </row>
    <row r="37" ht="83" customHeight="1">
      <c r="A37" s="12" t="inlineStr">
        <is>
          <t>ST Telemedia Global Data Centres / Triputra / Temasek</t>
        </is>
      </c>
      <c r="B37" s="12" t="inlineStr">
        <is>
          <t>STT Jakarta3</t>
        </is>
      </c>
      <c r="C37" s="12" t="inlineStr">
        <is>
          <t>Cikarang</t>
        </is>
      </c>
      <c r="D37" s="12" t="inlineStr">
        <is>
          <t>West Java</t>
        </is>
      </c>
      <c r="E37" s="12" t="inlineStr">
        <is>
          <t>under_construction</t>
        </is>
      </c>
      <c r="F37" s="4" t="n"/>
      <c r="G37" s="5" t="n">
        <v>24</v>
      </c>
      <c r="H37" s="4" t="n"/>
      <c r="I37" s="4" t="n"/>
      <c r="J37" s="4" t="n"/>
      <c r="K37" s="4" t="n"/>
      <c r="L37" s="4" t="n"/>
      <c r="M37" s="13" t="b">
        <v>1</v>
      </c>
      <c r="N37" s="13" t="b">
        <v>1</v>
      </c>
      <c r="O37" s="4" t="n"/>
      <c r="P37" s="15" t="n">
        <v>46183</v>
      </c>
      <c r="Q37" s="4" t="n"/>
      <c r="R37" s="12" t="inlineStr">
        <is>
          <t>DC023</t>
        </is>
      </c>
      <c r="S37" s="12" t="inlineStr">
        <is>
          <t>A</t>
        </is>
      </c>
      <c r="T37" s="12" t="inlineStr">
        <is>
          <t>Current facility card24 MW IT with underdevelopment status; dated June2026 release confirms toppingout.</t>
        </is>
      </c>
      <c r="U37" s="12" t="inlineStr">
        <is>
          <t>A</t>
        </is>
      </c>
      <c r="V37" s="13" t="b">
        <v>1</v>
      </c>
      <c r="W37" s="4" t="n"/>
      <c r="X37" s="4" t="n"/>
      <c r="Y37" s="12" t="inlineStr">
        <is>
          <t>STT-JKT3</t>
        </is>
      </c>
      <c r="Z37" s="12" t="inlineStr">
        <is>
          <t>IT</t>
        </is>
      </c>
      <c r="AA37" s="12" t="inlineStr">
        <is>
          <t>DC024</t>
        </is>
      </c>
      <c r="AB37" s="4" t="n"/>
      <c r="AC37" s="4" t="n"/>
      <c r="AD37" s="4" t="n"/>
      <c r="AE37" s="4" t="n"/>
      <c r="AF37" s="4" t="n"/>
      <c r="AG37" s="4" t="n"/>
      <c r="AH37" s="14" t="n">
        <f>IF(AND(V37=TRUE,Z37="IT",ISNUMBER(F37)),F37,0)</f>
        <v>0</v>
      </c>
    </row>
    <row r="38" ht="83" customHeight="1">
      <c r="A38" s="12" t="inlineStr">
        <is>
          <t>ST Telemedia Global Data Centres / Triputra / Temasek</t>
        </is>
      </c>
      <c r="B38" s="12" t="inlineStr">
        <is>
          <t>STT Jakarta4</t>
        </is>
      </c>
      <c r="C38" s="12" t="inlineStr">
        <is>
          <t>Cikarang</t>
        </is>
      </c>
      <c r="D38" s="12" t="inlineStr">
        <is>
          <t>West Java</t>
        </is>
      </c>
      <c r="E38" s="12" t="inlineStr">
        <is>
          <t>planned</t>
        </is>
      </c>
      <c r="F38" s="4" t="n"/>
      <c r="G38" s="4" t="n"/>
      <c r="H38" s="4" t="n"/>
      <c r="I38" s="5" t="n">
        <v>48</v>
      </c>
      <c r="J38" s="4" t="n"/>
      <c r="K38" s="4" t="n"/>
      <c r="L38" s="4" t="n"/>
      <c r="M38" s="13" t="b">
        <v>1</v>
      </c>
      <c r="N38" s="13" t="b">
        <v>1</v>
      </c>
      <c r="O38" s="4" t="n"/>
      <c r="P38" s="4" t="n"/>
      <c r="Q38" s="4" t="n"/>
      <c r="R38" s="12" t="inlineStr">
        <is>
          <t>DC023</t>
        </is>
      </c>
      <c r="S38" s="12" t="inlineStr">
        <is>
          <t>A</t>
        </is>
      </c>
      <c r="T38" s="12" t="inlineStr">
        <is>
          <t>Underdevelopment label, no building-specific groundbreaking retrieved.48 MW IT current card kept planned.</t>
        </is>
      </c>
      <c r="U38" s="12" t="inlineStr">
        <is>
          <t>A</t>
        </is>
      </c>
      <c r="V38" s="13" t="b">
        <v>1</v>
      </c>
      <c r="W38" s="4" t="n"/>
      <c r="X38" s="4" t="n"/>
      <c r="Y38" s="12" t="inlineStr">
        <is>
          <t>STT-JKT4</t>
        </is>
      </c>
      <c r="Z38" s="12" t="inlineStr">
        <is>
          <t>IT</t>
        </is>
      </c>
      <c r="AA38" s="4" t="n"/>
      <c r="AB38" s="4" t="n"/>
      <c r="AC38" s="4" t="n"/>
      <c r="AD38" s="4" t="n"/>
      <c r="AE38" s="4" t="n"/>
      <c r="AF38" s="4" t="n"/>
      <c r="AG38" s="4" t="n"/>
      <c r="AH38" s="14" t="n">
        <f>IF(AND(V38=TRUE,Z38="IT",ISNUMBER(F38)),F38,0)</f>
        <v>0</v>
      </c>
    </row>
    <row r="39" ht="83" customHeight="1">
      <c r="A39" s="12" t="inlineStr">
        <is>
          <t>ST Telemedia Global Data Centres / Triputra / Temasek</t>
        </is>
      </c>
      <c r="B39" s="12" t="inlineStr">
        <is>
          <t>STT Jakarta5</t>
        </is>
      </c>
      <c r="C39" s="12" t="inlineStr">
        <is>
          <t>Cikarang</t>
        </is>
      </c>
      <c r="D39" s="12" t="inlineStr">
        <is>
          <t>West Java</t>
        </is>
      </c>
      <c r="E39" s="12" t="inlineStr">
        <is>
          <t>under_construction</t>
        </is>
      </c>
      <c r="F39" s="4" t="n"/>
      <c r="G39" s="5" t="n">
        <v>40</v>
      </c>
      <c r="H39" s="4" t="n"/>
      <c r="I39" s="4" t="n"/>
      <c r="J39" s="4" t="n"/>
      <c r="K39" s="4" t="n"/>
      <c r="L39" s="4" t="n"/>
      <c r="M39" s="13" t="b">
        <v>1</v>
      </c>
      <c r="N39" s="13" t="b">
        <v>1</v>
      </c>
      <c r="O39" s="4" t="n"/>
      <c r="P39" s="15" t="n">
        <v>46183</v>
      </c>
      <c r="Q39" s="4" t="n"/>
      <c r="R39" s="12" t="inlineStr">
        <is>
          <t>DC024</t>
        </is>
      </c>
      <c r="S39" s="12" t="inlineStr">
        <is>
          <t>A</t>
        </is>
      </c>
      <c r="T39" s="12" t="inlineStr">
        <is>
          <t>Official June2026 release confirms groundbreaking and40 MW IT planned for this building. Commissioning not inferred.</t>
        </is>
      </c>
      <c r="U39" s="12" t="inlineStr">
        <is>
          <t>A</t>
        </is>
      </c>
      <c r="V39" s="13" t="b">
        <v>1</v>
      </c>
      <c r="W39" s="4" t="n"/>
      <c r="X39" s="4" t="n"/>
      <c r="Y39" s="12" t="inlineStr">
        <is>
          <t>STT-JKT5</t>
        </is>
      </c>
      <c r="Z39" s="12" t="inlineStr">
        <is>
          <t>IT</t>
        </is>
      </c>
      <c r="AA39" s="4" t="n"/>
      <c r="AB39" s="4" t="n"/>
      <c r="AC39" s="4" t="n"/>
      <c r="AD39" s="4" t="n"/>
      <c r="AE39" s="4" t="n"/>
      <c r="AF39" s="4" t="n"/>
      <c r="AG39" s="4" t="n"/>
      <c r="AH39" s="14" t="n">
        <f>IF(AND(V39=TRUE,Z39="IT",ISNUMBER(F39)),F39,0)</f>
        <v>0</v>
      </c>
    </row>
    <row r="40" ht="83" customHeight="1">
      <c r="A40" s="12" t="inlineStr">
        <is>
          <t>ST Telemedia Global Data Centres / Triputra / Temasek</t>
        </is>
      </c>
      <c r="B40" s="12" t="inlineStr">
        <is>
          <t>STT Jakarta6</t>
        </is>
      </c>
      <c r="C40" s="12" t="inlineStr">
        <is>
          <t>Cikarang</t>
        </is>
      </c>
      <c r="D40" s="12" t="inlineStr">
        <is>
          <t>West Java</t>
        </is>
      </c>
      <c r="E40" s="12" t="inlineStr">
        <is>
          <t>under_construction</t>
        </is>
      </c>
      <c r="F40" s="4" t="n"/>
      <c r="G40" s="5" t="n">
        <v>40</v>
      </c>
      <c r="H40" s="4" t="n"/>
      <c r="I40" s="4" t="n"/>
      <c r="J40" s="4" t="n"/>
      <c r="K40" s="4" t="n"/>
      <c r="L40" s="4" t="n"/>
      <c r="M40" s="13" t="b">
        <v>1</v>
      </c>
      <c r="N40" s="13" t="b">
        <v>1</v>
      </c>
      <c r="O40" s="4" t="n"/>
      <c r="P40" s="15" t="n">
        <v>46183</v>
      </c>
      <c r="Q40" s="4" t="n"/>
      <c r="R40" s="12" t="inlineStr">
        <is>
          <t>DC024</t>
        </is>
      </c>
      <c r="S40" s="12" t="inlineStr">
        <is>
          <t>A</t>
        </is>
      </c>
      <c r="T40" s="12" t="inlineStr">
        <is>
          <t>Official June2026 release confirms groundbreaking and40 MW IT planned for this building. Commissioning not inferred.</t>
        </is>
      </c>
      <c r="U40" s="12" t="inlineStr">
        <is>
          <t>A</t>
        </is>
      </c>
      <c r="V40" s="13" t="b">
        <v>1</v>
      </c>
      <c r="W40" s="4" t="n"/>
      <c r="X40" s="4" t="n"/>
      <c r="Y40" s="12" t="inlineStr">
        <is>
          <t>STT-JKT6</t>
        </is>
      </c>
      <c r="Z40" s="12" t="inlineStr">
        <is>
          <t>IT</t>
        </is>
      </c>
      <c r="AA40" s="4" t="n"/>
      <c r="AB40" s="4" t="n"/>
      <c r="AC40" s="4" t="n"/>
      <c r="AD40" s="4" t="n"/>
      <c r="AE40" s="4" t="n"/>
      <c r="AF40" s="4" t="n"/>
      <c r="AG40" s="4" t="n"/>
      <c r="AH40" s="14" t="n">
        <f>IF(AND(V40=TRUE,Z40="IT",ISNUMBER(F40)),F40,0)</f>
        <v>0</v>
      </c>
    </row>
    <row r="41" ht="83" customHeight="1">
      <c r="A41" s="12" t="inlineStr">
        <is>
          <t>ST Telemedia Global Data Centres / Triputra / Temasek</t>
        </is>
      </c>
      <c r="B41" s="12" t="inlineStr">
        <is>
          <t>STT Jakarta7</t>
        </is>
      </c>
      <c r="C41" s="12" t="inlineStr">
        <is>
          <t>Cikarang</t>
        </is>
      </c>
      <c r="D41" s="12" t="inlineStr">
        <is>
          <t>West Java</t>
        </is>
      </c>
      <c r="E41" s="12" t="inlineStr">
        <is>
          <t>planned</t>
        </is>
      </c>
      <c r="F41" s="4" t="n"/>
      <c r="G41" s="4" t="n"/>
      <c r="H41" s="4" t="n"/>
      <c r="I41" s="5" t="n">
        <v>60</v>
      </c>
      <c r="J41" s="4" t="n"/>
      <c r="K41" s="4" t="n"/>
      <c r="L41" s="4" t="n"/>
      <c r="M41" s="13" t="b">
        <v>1</v>
      </c>
      <c r="N41" s="13" t="b">
        <v>1</v>
      </c>
      <c r="O41" s="4" t="n"/>
      <c r="P41" s="4" t="n"/>
      <c r="Q41" s="4" t="n"/>
      <c r="R41" s="12" t="inlineStr">
        <is>
          <t>DC023</t>
        </is>
      </c>
      <c r="S41" s="12" t="inlineStr">
        <is>
          <t>A</t>
        </is>
      </c>
      <c r="T41" s="12" t="inlineStr">
        <is>
          <t>Underdevelopment portfolio includes sites held for further development.60 MW IT current card kept planned, not assumed physically under construction.</t>
        </is>
      </c>
      <c r="U41" s="12" t="inlineStr">
        <is>
          <t>A</t>
        </is>
      </c>
      <c r="V41" s="13" t="b">
        <v>1</v>
      </c>
      <c r="W41" s="4" t="n"/>
      <c r="X41" s="4" t="n"/>
      <c r="Y41" s="12" t="inlineStr">
        <is>
          <t>STT-JKT7</t>
        </is>
      </c>
      <c r="Z41" s="12" t="inlineStr">
        <is>
          <t>IT</t>
        </is>
      </c>
      <c r="AA41" s="4" t="n"/>
      <c r="AB41" s="4" t="n"/>
      <c r="AC41" s="4" t="n"/>
      <c r="AD41" s="4" t="n"/>
      <c r="AE41" s="4" t="n"/>
      <c r="AF41" s="4" t="n"/>
      <c r="AG41" s="4" t="n"/>
      <c r="AH41" s="14" t="n">
        <f>IF(AND(V41=TRUE,Z41="IT",ISNUMBER(F41)),F41,0)</f>
        <v>0</v>
      </c>
    </row>
    <row r="42" ht="83" customHeight="1">
      <c r="A42" s="12" t="inlineStr">
        <is>
          <t>ST Telemedia Global Data Centres / Triputra / Temasek</t>
        </is>
      </c>
      <c r="B42" s="12" t="inlineStr">
        <is>
          <t>STT Jakarta8</t>
        </is>
      </c>
      <c r="C42" s="12" t="inlineStr">
        <is>
          <t>Cikarang</t>
        </is>
      </c>
      <c r="D42" s="12" t="inlineStr">
        <is>
          <t>West Java</t>
        </is>
      </c>
      <c r="E42" s="12" t="inlineStr">
        <is>
          <t>planned</t>
        </is>
      </c>
      <c r="F42" s="4" t="n"/>
      <c r="G42" s="4" t="n"/>
      <c r="H42" s="4" t="n"/>
      <c r="I42" s="5" t="n">
        <v>60</v>
      </c>
      <c r="J42" s="4" t="n"/>
      <c r="K42" s="4" t="n"/>
      <c r="L42" s="4" t="n"/>
      <c r="M42" s="13" t="b">
        <v>1</v>
      </c>
      <c r="N42" s="13" t="b">
        <v>1</v>
      </c>
      <c r="O42" s="4" t="n"/>
      <c r="P42" s="4" t="n"/>
      <c r="Q42" s="4" t="n"/>
      <c r="R42" s="12" t="inlineStr">
        <is>
          <t>DC023</t>
        </is>
      </c>
      <c r="S42" s="12" t="inlineStr">
        <is>
          <t>A</t>
        </is>
      </c>
      <c r="T42" s="12" t="inlineStr">
        <is>
          <t>Underdevelopment portfolio includes sites held for further development.60 MW IT current card kept planned, not assumed physically under construction.</t>
        </is>
      </c>
      <c r="U42" s="12" t="inlineStr">
        <is>
          <t>A</t>
        </is>
      </c>
      <c r="V42" s="13" t="b">
        <v>1</v>
      </c>
      <c r="W42" s="4" t="n"/>
      <c r="X42" s="4" t="n"/>
      <c r="Y42" s="12" t="inlineStr">
        <is>
          <t>STT-JKT8</t>
        </is>
      </c>
      <c r="Z42" s="12" t="inlineStr">
        <is>
          <t>IT</t>
        </is>
      </c>
      <c r="AA42" s="4" t="n"/>
      <c r="AB42" s="4" t="n"/>
      <c r="AC42" s="4" t="n"/>
      <c r="AD42" s="4" t="n"/>
      <c r="AE42" s="4" t="n"/>
      <c r="AF42" s="4" t="n"/>
      <c r="AG42" s="4" t="n"/>
      <c r="AH42" s="14" t="n">
        <f>IF(AND(V42=TRUE,Z42="IT",ISNUMBER(F42)),F42,0)</f>
        <v>0</v>
      </c>
    </row>
    <row r="43" ht="83" customHeight="1">
      <c r="A43" s="12" t="inlineStr">
        <is>
          <t>ST Telemedia Global Data Centres / Triputra / Temasek</t>
        </is>
      </c>
      <c r="B43" s="12" t="inlineStr">
        <is>
          <t>STT Jakarta9</t>
        </is>
      </c>
      <c r="C43" s="12" t="inlineStr">
        <is>
          <t>Cikarang</t>
        </is>
      </c>
      <c r="D43" s="12" t="inlineStr">
        <is>
          <t>West Java</t>
        </is>
      </c>
      <c r="E43" s="12" t="inlineStr">
        <is>
          <t>planned</t>
        </is>
      </c>
      <c r="F43" s="4" t="n"/>
      <c r="G43" s="4" t="n"/>
      <c r="H43" s="4" t="n"/>
      <c r="I43" s="5" t="n">
        <v>60</v>
      </c>
      <c r="J43" s="4" t="n"/>
      <c r="K43" s="4" t="n"/>
      <c r="L43" s="4" t="n"/>
      <c r="M43" s="13" t="b">
        <v>1</v>
      </c>
      <c r="N43" s="13" t="b">
        <v>1</v>
      </c>
      <c r="O43" s="4" t="n"/>
      <c r="P43" s="4" t="n"/>
      <c r="Q43" s="4" t="n"/>
      <c r="R43" s="12" t="inlineStr">
        <is>
          <t>DC023</t>
        </is>
      </c>
      <c r="S43" s="12" t="inlineStr">
        <is>
          <t>A</t>
        </is>
      </c>
      <c r="T43" s="12" t="inlineStr">
        <is>
          <t>Underdevelopment portfolio includes sites held for further development.60 MW IT current card kept planned, not assumed physically under construction.</t>
        </is>
      </c>
      <c r="U43" s="12" t="inlineStr">
        <is>
          <t>A</t>
        </is>
      </c>
      <c r="V43" s="13" t="b">
        <v>1</v>
      </c>
      <c r="W43" s="4" t="n"/>
      <c r="X43" s="4" t="n"/>
      <c r="Y43" s="12" t="inlineStr">
        <is>
          <t>STT-JKT9</t>
        </is>
      </c>
      <c r="Z43" s="12" t="inlineStr">
        <is>
          <t>IT</t>
        </is>
      </c>
      <c r="AA43" s="4" t="n"/>
      <c r="AB43" s="4" t="n"/>
      <c r="AC43" s="4" t="n"/>
      <c r="AD43" s="4" t="n"/>
      <c r="AE43" s="4" t="n"/>
      <c r="AF43" s="4" t="n"/>
      <c r="AG43" s="4" t="n"/>
      <c r="AH43" s="14" t="n">
        <f>IF(AND(V43=TRUE,Z43="IT",ISNUMBER(F43)),F43,0)</f>
        <v>0</v>
      </c>
    </row>
    <row r="44" ht="83" customHeight="1">
      <c r="A44" s="12" t="inlineStr">
        <is>
          <t>ST Telemedia Global Data Centres / Triputra / Temasek</t>
        </is>
      </c>
      <c r="B44" s="12" t="inlineStr">
        <is>
          <t>STT Jakarta1 historical launch observation</t>
        </is>
      </c>
      <c r="C44" s="12" t="inlineStr">
        <is>
          <t>Cikarang</t>
        </is>
      </c>
      <c r="D44" s="12" t="inlineStr">
        <is>
          <t>West Java</t>
        </is>
      </c>
      <c r="E44" s="12" t="inlineStr">
        <is>
          <t>operational</t>
        </is>
      </c>
      <c r="F44" s="4" t="n"/>
      <c r="G44" s="4" t="n"/>
      <c r="H44" s="4" t="n"/>
      <c r="I44" s="4" t="n"/>
      <c r="J44" s="4" t="n"/>
      <c r="K44" s="4" t="n"/>
      <c r="L44" s="4" t="n"/>
      <c r="M44" s="4" t="n"/>
      <c r="N44" s="4" t="n"/>
      <c r="O44" s="4" t="n"/>
      <c r="P44" s="15" t="n">
        <v>45098</v>
      </c>
      <c r="Q44" s="4" t="n"/>
      <c r="R44" s="12" t="inlineStr">
        <is>
          <t>DC025</t>
        </is>
      </c>
      <c r="S44" s="12" t="inlineStr">
        <is>
          <t>A</t>
        </is>
      </c>
      <c r="T44" s="12" t="inlineStr">
        <is>
          <t>Historical up-to19.5 MW IT launch; current18 MW card controls snapshot. Alternate kept outside sum for discrepancy audit.</t>
        </is>
      </c>
      <c r="U44" s="12" t="inlineStr">
        <is>
          <t>A</t>
        </is>
      </c>
      <c r="V44" s="13" t="b">
        <v>0</v>
      </c>
      <c r="W44" s="5" t="n">
        <v>19.5</v>
      </c>
      <c r="X44" s="15" t="n">
        <v>45098</v>
      </c>
      <c r="Y44" s="12" t="inlineStr">
        <is>
          <t>STT-JKT1-2023-OBS</t>
        </is>
      </c>
      <c r="Z44" s="12" t="inlineStr">
        <is>
          <t>IT</t>
        </is>
      </c>
      <c r="AA44" s="4" t="n"/>
      <c r="AB44" s="4" t="n"/>
      <c r="AC44" s="4" t="n"/>
      <c r="AD44" s="4" t="n"/>
      <c r="AE44" s="4" t="n"/>
      <c r="AF44" s="4" t="n"/>
      <c r="AG44" s="4" t="n"/>
      <c r="AH44" s="14" t="n">
        <f>IF(AND(V44=TRUE,Z44="IT",ISNUMBER(F44)),F44,0)</f>
        <v>0</v>
      </c>
    </row>
    <row r="45" ht="53" customHeight="1">
      <c r="A45" s="12" t="inlineStr">
        <is>
          <t>Digital Edge Indonesia / Indonet</t>
        </is>
      </c>
      <c r="B45" s="12" t="inlineStr">
        <is>
          <t>EDGE1</t>
        </is>
      </c>
      <c r="C45" s="12" t="inlineStr">
        <is>
          <t>Jakarta</t>
        </is>
      </c>
      <c r="D45" s="12" t="inlineStr">
        <is>
          <t>DKI Jakarta</t>
        </is>
      </c>
      <c r="E45" s="12" t="inlineStr">
        <is>
          <t>operational</t>
        </is>
      </c>
      <c r="F45" s="5" t="n">
        <v>6</v>
      </c>
      <c r="G45" s="4" t="n"/>
      <c r="H45" s="4" t="n"/>
      <c r="I45" s="4" t="n"/>
      <c r="J45" s="4" t="n"/>
      <c r="K45" s="4" t="n"/>
      <c r="L45" s="4" t="n"/>
      <c r="M45" s="4" t="n"/>
      <c r="N45" s="4" t="n"/>
      <c r="O45" s="4" t="n"/>
      <c r="P45" s="4" t="n"/>
      <c r="Q45" s="4" t="n"/>
      <c r="R45" s="12" t="inlineStr">
        <is>
          <t>DC026</t>
        </is>
      </c>
      <c r="S45" s="12" t="inlineStr">
        <is>
          <t>A</t>
        </is>
      </c>
      <c r="T45" s="12" t="inlineStr">
        <is>
          <t>Official spec6 MW IT; later CGK release refers to existing EDGE1 downtown facility.</t>
        </is>
      </c>
      <c r="U45" s="12" t="inlineStr">
        <is>
          <t>A</t>
        </is>
      </c>
      <c r="V45" s="13" t="b">
        <v>1</v>
      </c>
      <c r="W45" s="4" t="n"/>
      <c r="X45" s="4" t="n"/>
      <c r="Y45" s="12" t="inlineStr">
        <is>
          <t>EDGE1</t>
        </is>
      </c>
      <c r="Z45" s="12" t="inlineStr">
        <is>
          <t>IT</t>
        </is>
      </c>
      <c r="AA45" s="12" t="inlineStr">
        <is>
          <t>DC028</t>
        </is>
      </c>
      <c r="AB45" s="4" t="n"/>
      <c r="AC45" s="4" t="n"/>
      <c r="AD45" s="4" t="n"/>
      <c r="AE45" s="4" t="n"/>
      <c r="AF45" s="4" t="n"/>
      <c r="AG45" s="4" t="n"/>
      <c r="AH45" s="14" t="n">
        <f>IF(AND(V45=TRUE,Z45="IT",ISNUMBER(F45)),F45,0)</f>
        <v>6.0</v>
      </c>
    </row>
    <row r="46" ht="53" customHeight="1">
      <c r="A46" s="12" t="inlineStr">
        <is>
          <t>Digital Edge Indonesia / Indonet</t>
        </is>
      </c>
      <c r="B46" s="12" t="inlineStr">
        <is>
          <t>EDGE2</t>
        </is>
      </c>
      <c r="C46" s="12" t="inlineStr">
        <is>
          <t>Jakarta</t>
        </is>
      </c>
      <c r="D46" s="12" t="inlineStr">
        <is>
          <t>DKI Jakarta</t>
        </is>
      </c>
      <c r="E46" s="12" t="inlineStr">
        <is>
          <t>operational</t>
        </is>
      </c>
      <c r="F46" s="5" t="n">
        <v>23</v>
      </c>
      <c r="G46" s="4" t="n"/>
      <c r="H46" s="4" t="n"/>
      <c r="I46" s="4" t="n"/>
      <c r="J46" s="4" t="n"/>
      <c r="K46" s="4" t="n"/>
      <c r="L46" s="4" t="n"/>
      <c r="M46" s="13" t="b">
        <v>1</v>
      </c>
      <c r="N46" s="13" t="b">
        <v>1</v>
      </c>
      <c r="O46" s="4" t="n"/>
      <c r="P46" s="4" t="n"/>
      <c r="Q46" s="4" t="n"/>
      <c r="R46" s="12" t="inlineStr">
        <is>
          <t>DC026</t>
        </is>
      </c>
      <c r="S46" s="12" t="inlineStr">
        <is>
          <t>A</t>
        </is>
      </c>
      <c r="T46" s="12" t="inlineStr">
        <is>
          <t>Official spec23 MW IT and operator ready-for-service news dated28 Feb2024. AI-ready design does not prove AI-only workload.</t>
        </is>
      </c>
      <c r="U46" s="12" t="inlineStr">
        <is>
          <t>A</t>
        </is>
      </c>
      <c r="V46" s="13" t="b">
        <v>1</v>
      </c>
      <c r="W46" s="4" t="n"/>
      <c r="X46" s="15" t="n">
        <v>45350</v>
      </c>
      <c r="Y46" s="12" t="inlineStr">
        <is>
          <t>EDGE2</t>
        </is>
      </c>
      <c r="Z46" s="12" t="inlineStr">
        <is>
          <t>IT</t>
        </is>
      </c>
      <c r="AA46" s="12" t="inlineStr">
        <is>
          <t>DC027</t>
        </is>
      </c>
      <c r="AB46" s="4" t="n"/>
      <c r="AC46" s="4" t="n"/>
      <c r="AD46" s="4" t="n"/>
      <c r="AE46" s="4" t="n"/>
      <c r="AF46" s="4" t="n"/>
      <c r="AG46" s="4" t="n"/>
      <c r="AH46" s="14" t="n">
        <f>IF(AND(V46=TRUE,Z46="IT",ISNUMBER(F46)),F46,0)</f>
        <v>23.0</v>
      </c>
    </row>
    <row r="47" ht="113" customHeight="1">
      <c r="A47" s="12" t="inlineStr">
        <is>
          <t>Digital Edge Indonesia / Indonet</t>
        </is>
      </c>
      <c r="B47" s="12" t="inlineStr">
        <is>
          <t>CGK Campus full four-building development</t>
        </is>
      </c>
      <c r="C47" s="12" t="inlineStr">
        <is>
          <t>Cikarang</t>
        </is>
      </c>
      <c r="D47" s="12" t="inlineStr">
        <is>
          <t>West Java</t>
        </is>
      </c>
      <c r="E47" s="12" t="inlineStr">
        <is>
          <t>planned</t>
        </is>
      </c>
      <c r="F47" s="4" t="n"/>
      <c r="G47" s="4" t="n"/>
      <c r="H47" s="4" t="n"/>
      <c r="I47" s="5" t="n">
        <v>500</v>
      </c>
      <c r="J47" s="4" t="n"/>
      <c r="K47" s="5" t="n">
        <v>725</v>
      </c>
      <c r="L47" s="16" t="n">
        <f>IF(COUNT(K47,'Assumptions'!$B$20)=2,K47*'Assumptions'!$B$20,"Missing input")</f>
        <v>688.75</v>
      </c>
      <c r="M47" s="13" t="b">
        <v>1</v>
      </c>
      <c r="N47" s="13" t="b">
        <v>1</v>
      </c>
      <c r="O47" s="5" t="n">
        <v>4500000000</v>
      </c>
      <c r="P47" s="15" t="n">
        <v>46050</v>
      </c>
      <c r="Q47" s="12" t="inlineStr">
        <is>
          <t>CGK1Q4 2026; buildings2/3Q1/Q2 2027; full build undisclosed</t>
        </is>
      </c>
      <c r="R47" s="12" t="inlineStr">
        <is>
          <t>DC044</t>
        </is>
      </c>
      <c r="S47" s="12" t="inlineStr">
        <is>
          <t>A</t>
        </is>
      </c>
      <c r="T47" s="12" t="inlineStr">
        <is>
          <t>500 MW explicitly IT at full development. Part already under construction but MW by building not allocated here; numeric full-build capacity classified planned to prevent treating all500 MW as construction/live.725 MVA is each of two independent dual feeds, source markets2×725 MVA as1.45 GW; not summed as firm usable IT.</t>
        </is>
      </c>
      <c r="U47" s="12" t="inlineStr">
        <is>
          <t>A</t>
        </is>
      </c>
      <c r="V47" s="13" t="b">
        <v>1</v>
      </c>
      <c r="W47" s="4" t="n"/>
      <c r="X47" s="4" t="n"/>
      <c r="Y47" s="12" t="inlineStr">
        <is>
          <t>EDGE-CGK-PLANNED</t>
        </is>
      </c>
      <c r="Z47" s="12" t="inlineStr">
        <is>
          <t>IT</t>
        </is>
      </c>
      <c r="AA47" s="12" t="inlineStr">
        <is>
          <t>DC028</t>
        </is>
      </c>
      <c r="AB47" s="5" t="n">
        <v>1450</v>
      </c>
      <c r="AC47" s="5" t="n">
        <v>2</v>
      </c>
      <c r="AD47" s="12" t="inlineStr">
        <is>
          <t>E</t>
        </is>
      </c>
      <c r="AE47" s="16" t="n">
        <f>IF(ISNUMBER('Assumptions'!$B$20),'Assumptions'!$B$20,"Missing input")</f>
        <v>0.95</v>
      </c>
      <c r="AF47" s="12" t="inlineStr">
        <is>
          <t>E</t>
        </is>
      </c>
      <c r="AG47" s="12" t="inlineStr">
        <is>
          <t>S</t>
        </is>
      </c>
      <c r="AH47" s="14" t="n">
        <f>IF(AND(V47=TRUE,Z47="IT",ISNUMBER(F47)),F47,0)</f>
        <v>0</v>
      </c>
    </row>
    <row r="48" ht="68" customHeight="1">
      <c r="A48" s="12" t="inlineStr">
        <is>
          <t>Digital Edge Indonesia / Indonet</t>
        </is>
      </c>
      <c r="B48" s="12" t="inlineStr">
        <is>
          <t>CGK1 building construction milestone</t>
        </is>
      </c>
      <c r="C48" s="12" t="inlineStr">
        <is>
          <t>Cikarang</t>
        </is>
      </c>
      <c r="D48" s="12" t="inlineStr">
        <is>
          <t>West Java</t>
        </is>
      </c>
      <c r="E48" s="12" t="inlineStr">
        <is>
          <t>under_construction</t>
        </is>
      </c>
      <c r="F48" s="4" t="n"/>
      <c r="G48" s="4" t="n"/>
      <c r="H48" s="4" t="n"/>
      <c r="I48" s="4" t="n"/>
      <c r="J48" s="4" t="n"/>
      <c r="K48" s="4" t="n"/>
      <c r="L48" s="4" t="n"/>
      <c r="M48" s="13" t="b">
        <v>1</v>
      </c>
      <c r="N48" s="13" t="b">
        <v>1</v>
      </c>
      <c r="O48" s="4" t="n"/>
      <c r="P48" s="15" t="n">
        <v>46181</v>
      </c>
      <c r="Q48" s="12" t="inlineStr">
        <is>
          <t>Q4 2026 (unverified schedule)</t>
        </is>
      </c>
      <c r="R48" s="12" t="inlineStr">
        <is>
          <t>DC028</t>
        </is>
      </c>
      <c r="S48" s="12" t="inlineStr">
        <is>
          <t>A</t>
        </is>
      </c>
      <c r="T48" s="12" t="inlineStr">
        <is>
          <t>Physical first building topped out, but commissioned phase MW not disclosed in inspected release. Its eventual IT capacity sits within500 MW full-campus row, no duplicate MW.</t>
        </is>
      </c>
      <c r="U48" s="12" t="inlineStr">
        <is>
          <t>A</t>
        </is>
      </c>
      <c r="V48" s="13" t="b">
        <v>0</v>
      </c>
      <c r="W48" s="4" t="n"/>
      <c r="X48" s="4" t="n"/>
      <c r="Y48" s="12" t="inlineStr">
        <is>
          <t>EDGE-CGK1</t>
        </is>
      </c>
      <c r="Z48" s="12" t="inlineStr">
        <is>
          <t>undisclosed</t>
        </is>
      </c>
      <c r="AA48" s="4" t="n"/>
      <c r="AB48" s="4" t="n"/>
      <c r="AC48" s="4" t="n"/>
      <c r="AD48" s="4" t="n"/>
      <c r="AE48" s="4" t="n"/>
      <c r="AF48" s="4" t="n"/>
      <c r="AG48" s="4" t="n"/>
      <c r="AH48" s="14" t="n">
        <f>IF(AND(V48=TRUE,Z48="IT",ISNUMBER(F48)),F48,0)</f>
        <v>0</v>
      </c>
    </row>
    <row r="49" ht="53" customHeight="1">
      <c r="A49" s="12" t="inlineStr">
        <is>
          <t>Digital Edge Indonesia / Indonet</t>
        </is>
      </c>
      <c r="B49" s="12" t="inlineStr">
        <is>
          <t>CGK additional scalability beyond four-building plan</t>
        </is>
      </c>
      <c r="C49" s="12" t="inlineStr">
        <is>
          <t>Cikarang</t>
        </is>
      </c>
      <c r="D49" s="12" t="inlineStr">
        <is>
          <t>West Java</t>
        </is>
      </c>
      <c r="E49" s="12" t="inlineStr">
        <is>
          <t>potential</t>
        </is>
      </c>
      <c r="F49" s="4" t="n"/>
      <c r="G49" s="4" t="n"/>
      <c r="H49" s="4" t="n"/>
      <c r="I49" s="4" t="n"/>
      <c r="J49" s="5" t="n">
        <v>500</v>
      </c>
      <c r="K49" s="4" t="n"/>
      <c r="L49" s="4" t="n"/>
      <c r="M49" s="13" t="b">
        <v>1</v>
      </c>
      <c r="N49" s="13" t="b">
        <v>1</v>
      </c>
      <c r="O49" s="4" t="n"/>
      <c r="P49" s="4" t="n"/>
      <c r="Q49" s="4" t="n"/>
      <c r="R49" s="12" t="inlineStr">
        <is>
          <t>DC044</t>
        </is>
      </c>
      <c r="S49" s="12" t="inlineStr">
        <is>
          <t>E</t>
        </is>
      </c>
      <c r="T49" s="12" t="inlineStr">
        <is>
          <t>Disjoint residual=1,000 MW ultimate scalability less500 MW full-development IT plan. No binding operational timetable.</t>
        </is>
      </c>
      <c r="U49" s="12" t="inlineStr">
        <is>
          <t>E</t>
        </is>
      </c>
      <c r="V49" s="13" t="b">
        <v>1</v>
      </c>
      <c r="W49" s="4" t="n"/>
      <c r="X49" s="4" t="n"/>
      <c r="Y49" s="12" t="inlineStr">
        <is>
          <t>EDGE-CGK-POT</t>
        </is>
      </c>
      <c r="Z49" s="12" t="inlineStr">
        <is>
          <t>IT</t>
        </is>
      </c>
      <c r="AA49" s="4" t="n"/>
      <c r="AB49" s="4" t="n"/>
      <c r="AC49" s="4" t="n"/>
      <c r="AD49" s="4" t="n"/>
      <c r="AE49" s="4" t="n"/>
      <c r="AF49" s="4" t="n"/>
      <c r="AG49" s="4" t="n"/>
      <c r="AH49" s="14" t="n">
        <f>IF(AND(V49=TRUE,Z49="IT",ISNUMBER(F49)),F49,0)</f>
        <v>0</v>
      </c>
    </row>
    <row r="50" ht="68" customHeight="1">
      <c r="A50" s="12" t="inlineStr">
        <is>
          <t>Equinix / Astra International</t>
        </is>
      </c>
      <c r="B50" s="12" t="inlineStr">
        <is>
          <t>JK1 (new Astra joint venture)</t>
        </is>
      </c>
      <c r="C50" s="12" t="inlineStr">
        <is>
          <t>Jakarta</t>
        </is>
      </c>
      <c r="D50" s="12" t="inlineStr">
        <is>
          <t>DKI Jakarta</t>
        </is>
      </c>
      <c r="E50" s="12" t="inlineStr">
        <is>
          <t>operational</t>
        </is>
      </c>
      <c r="F50" s="4" t="n"/>
      <c r="G50" s="4" t="n"/>
      <c r="H50" s="4" t="n"/>
      <c r="I50" s="4" t="n"/>
      <c r="J50" s="4" t="n"/>
      <c r="K50" s="4" t="n"/>
      <c r="L50" s="4" t="n"/>
      <c r="M50" s="13" t="b">
        <v>1</v>
      </c>
      <c r="N50" s="4" t="n"/>
      <c r="O50" s="4" t="n"/>
      <c r="P50" s="15" t="n">
        <v>45792</v>
      </c>
      <c r="Q50" s="4" t="n"/>
      <c r="R50" s="12" t="inlineStr">
        <is>
          <t>DC029</t>
        </is>
      </c>
      <c r="S50" s="12" t="inlineStr">
        <is>
          <t>A</t>
        </is>
      </c>
      <c r="T50" s="12" t="inlineStr">
        <is>
          <t>Initial 550 cabinets and ultimate 1,600 cabinets. No source IT MW; cabinet count never converted to power. Distinct from DCI JK1 formerly an Equinix partner facility.</t>
        </is>
      </c>
      <c r="U50" s="12" t="inlineStr">
        <is>
          <t>A</t>
        </is>
      </c>
      <c r="V50" s="13" t="b">
        <v>1</v>
      </c>
      <c r="W50" s="4" t="n"/>
      <c r="X50" s="15" t="n">
        <v>45792</v>
      </c>
      <c r="Y50" s="12" t="inlineStr">
        <is>
          <t>EQIX-JK1</t>
        </is>
      </c>
      <c r="Z50" s="12" t="inlineStr">
        <is>
          <t>undisclosed</t>
        </is>
      </c>
      <c r="AA50" s="4" t="n"/>
      <c r="AB50" s="4" t="n"/>
      <c r="AC50" s="4" t="n"/>
      <c r="AD50" s="4" t="n"/>
      <c r="AE50" s="4" t="n"/>
      <c r="AF50" s="4" t="n"/>
      <c r="AG50" s="4" t="n"/>
      <c r="AH50" s="14" t="n">
        <f>IF(AND(V50=TRUE,Z50="IT",ISNUMBER(F50)),F50,0)</f>
        <v>0</v>
      </c>
    </row>
    <row r="51" ht="68" customHeight="1">
      <c r="A51" s="12" t="inlineStr">
        <is>
          <t>Princeton Digital Group</t>
        </is>
      </c>
      <c r="B51" s="12" t="inlineStr">
        <is>
          <t>JC1/JC2 campus</t>
        </is>
      </c>
      <c r="C51" s="12" t="inlineStr">
        <is>
          <t>Cibitung</t>
        </is>
      </c>
      <c r="D51" s="12" t="inlineStr">
        <is>
          <t>West Java</t>
        </is>
      </c>
      <c r="E51" s="12" t="inlineStr">
        <is>
          <t>operational</t>
        </is>
      </c>
      <c r="F51" s="4" t="n"/>
      <c r="G51" s="4" t="n"/>
      <c r="H51" s="4" t="n"/>
      <c r="I51" s="4" t="n"/>
      <c r="J51" s="4" t="n"/>
      <c r="K51" s="4" t="n"/>
      <c r="L51" s="4" t="n"/>
      <c r="M51" s="4" t="n"/>
      <c r="N51" s="13" t="b">
        <v>1</v>
      </c>
      <c r="O51" s="4" t="n"/>
      <c r="P51" s="4" t="n"/>
      <c r="Q51" s="4" t="n"/>
      <c r="R51" s="12" t="inlineStr">
        <is>
          <t>DC040</t>
        </is>
      </c>
      <c r="S51" s="12" t="inlineStr">
        <is>
          <t>A</t>
        </is>
      </c>
      <c r="T51" s="12" t="inlineStr">
        <is>
          <t>Current26 MW combined capacity lacks explicit IT designation; launchJC2=22 MW also lacks explicit IT label. No doublecountJC2 individual; included scope with unknown numerical IT capacity.</t>
        </is>
      </c>
      <c r="U51" s="12" t="inlineStr">
        <is>
          <t>A</t>
        </is>
      </c>
      <c r="V51" s="13" t="b">
        <v>1</v>
      </c>
      <c r="W51" s="5" t="n">
        <v>26</v>
      </c>
      <c r="X51" s="4" t="n"/>
      <c r="Y51" s="12" t="inlineStr">
        <is>
          <t>PDG-JC12</t>
        </is>
      </c>
      <c r="Z51" s="12" t="inlineStr">
        <is>
          <t>undisclosed</t>
        </is>
      </c>
      <c r="AA51" s="12" t="inlineStr">
        <is>
          <t>DC041</t>
        </is>
      </c>
      <c r="AB51" s="4" t="n"/>
      <c r="AC51" s="4" t="n"/>
      <c r="AD51" s="4" t="n"/>
      <c r="AE51" s="4" t="n"/>
      <c r="AF51" s="4" t="n"/>
      <c r="AG51" s="4" t="n"/>
      <c r="AH51" s="14" t="n">
        <f>IF(AND(V51=TRUE,Z51="IT",ISNUMBER(F51)),F51,0)</f>
        <v>0</v>
      </c>
    </row>
    <row r="52" ht="53" customHeight="1">
      <c r="A52" s="12" t="inlineStr">
        <is>
          <t>Princeton Digital Group</t>
        </is>
      </c>
      <c r="B52" s="12" t="inlineStr">
        <is>
          <t>JC2 historical individual launch</t>
        </is>
      </c>
      <c r="C52" s="12" t="inlineStr">
        <is>
          <t>Cibitung</t>
        </is>
      </c>
      <c r="D52" s="12" t="inlineStr">
        <is>
          <t>West Java</t>
        </is>
      </c>
      <c r="E52" s="12" t="inlineStr">
        <is>
          <t>operational</t>
        </is>
      </c>
      <c r="F52" s="4" t="n"/>
      <c r="G52" s="4" t="n"/>
      <c r="H52" s="4" t="n"/>
      <c r="I52" s="4" t="n"/>
      <c r="J52" s="4" t="n"/>
      <c r="K52" s="4" t="n"/>
      <c r="L52" s="4" t="n"/>
      <c r="M52" s="4" t="n"/>
      <c r="N52" s="13" t="b">
        <v>1</v>
      </c>
      <c r="O52" s="4" t="n"/>
      <c r="P52" s="15" t="n">
        <v>45194</v>
      </c>
      <c r="Q52" s="4" t="n"/>
      <c r="R52" s="12" t="inlineStr">
        <is>
          <t>DC041</t>
        </is>
      </c>
      <c r="S52" s="12" t="inlineStr">
        <is>
          <t>A</t>
        </is>
      </c>
      <c r="T52" s="12" t="inlineStr">
        <is>
          <t>Individual facility withinJC1/JC2 campus;22 MW no explicit IT basis. Retained chronological observation, excluded aggregate overlap.</t>
        </is>
      </c>
      <c r="U52" s="12" t="inlineStr">
        <is>
          <t>A</t>
        </is>
      </c>
      <c r="V52" s="13" t="b">
        <v>0</v>
      </c>
      <c r="W52" s="5" t="n">
        <v>22</v>
      </c>
      <c r="X52" s="15" t="n">
        <v>45194</v>
      </c>
      <c r="Y52" s="12" t="inlineStr">
        <is>
          <t>PDG-JC2-OBS</t>
        </is>
      </c>
      <c r="Z52" s="12" t="inlineStr">
        <is>
          <t>undisclosed</t>
        </is>
      </c>
      <c r="AA52" s="4" t="n"/>
      <c r="AB52" s="4" t="n"/>
      <c r="AC52" s="4" t="n"/>
      <c r="AD52" s="4" t="n"/>
      <c r="AE52" s="4" t="n"/>
      <c r="AF52" s="4" t="n"/>
      <c r="AG52" s="4" t="n"/>
      <c r="AH52" s="14" t="n">
        <f>IF(AND(V52=TRUE,Z52="IT",ISNUMBER(F52)),F52,0)</f>
        <v>0</v>
      </c>
    </row>
    <row r="53" ht="83" customHeight="1">
      <c r="A53" s="12" t="inlineStr">
        <is>
          <t>Princeton Digital Group</t>
        </is>
      </c>
      <c r="B53" s="12" t="inlineStr">
        <is>
          <t>JC3 campus</t>
        </is>
      </c>
      <c r="C53" s="12" t="inlineStr">
        <is>
          <t>Cikarang</t>
        </is>
      </c>
      <c r="D53" s="12" t="inlineStr">
        <is>
          <t>West Java</t>
        </is>
      </c>
      <c r="E53" s="12" t="inlineStr">
        <is>
          <t>under_construction</t>
        </is>
      </c>
      <c r="F53" s="4" t="n"/>
      <c r="G53" s="4" t="n"/>
      <c r="H53" s="4" t="n"/>
      <c r="I53" s="4" t="n"/>
      <c r="J53" s="4" t="n"/>
      <c r="K53" s="4" t="n"/>
      <c r="L53" s="4" t="n"/>
      <c r="M53" s="13" t="b">
        <v>1</v>
      </c>
      <c r="N53" s="13" t="b">
        <v>1</v>
      </c>
      <c r="O53" s="5" t="n">
        <v>1000000000</v>
      </c>
      <c r="P53" s="15" t="n">
        <v>45980</v>
      </c>
      <c r="Q53" s="12" t="inlineStr">
        <is>
          <t>First phaseQ4 2026 (unverified)</t>
        </is>
      </c>
      <c r="R53" s="12" t="inlineStr">
        <is>
          <t>DC042</t>
        </is>
      </c>
      <c r="S53" s="12" t="inlineStr">
        <is>
          <t>A</t>
        </is>
      </c>
      <c r="T53" s="12" t="inlineStr">
        <is>
          <t>Groundbreaking verified. Whole-campus 120 MW target and USD 1 billion investment are not actual consumption; inspected release lacks explicit IT definition. MW retained separately until capacity basis confirmed.</t>
        </is>
      </c>
      <c r="U53" s="12" t="inlineStr">
        <is>
          <t>A</t>
        </is>
      </c>
      <c r="V53" s="13" t="b">
        <v>1</v>
      </c>
      <c r="W53" s="5" t="n">
        <v>120</v>
      </c>
      <c r="X53" s="4" t="n"/>
      <c r="Y53" s="12" t="inlineStr">
        <is>
          <t>PDG-JC3</t>
        </is>
      </c>
      <c r="Z53" s="12" t="inlineStr">
        <is>
          <t>undisclosed</t>
        </is>
      </c>
      <c r="AA53" s="4" t="n"/>
      <c r="AB53" s="4" t="n"/>
      <c r="AC53" s="4" t="n"/>
      <c r="AD53" s="4" t="n"/>
      <c r="AE53" s="4" t="n"/>
      <c r="AF53" s="4" t="n"/>
      <c r="AG53" s="4" t="n"/>
      <c r="AH53" s="14" t="n">
        <f>IF(AND(V53=TRUE,Z53="IT",ISNUMBER(F53)),F53,0)</f>
        <v>0</v>
      </c>
    </row>
    <row r="54" ht="68" customHeight="1">
      <c r="A54" s="12" t="inlineStr">
        <is>
          <t>Princeton Digital Group</t>
        </is>
      </c>
      <c r="B54" s="12" t="inlineStr">
        <is>
          <t>JC4 campus</t>
        </is>
      </c>
      <c r="C54" s="12" t="inlineStr">
        <is>
          <t>Cikarang</t>
        </is>
      </c>
      <c r="D54" s="12" t="inlineStr">
        <is>
          <t>West Java</t>
        </is>
      </c>
      <c r="E54" s="12" t="inlineStr">
        <is>
          <t>under_construction</t>
        </is>
      </c>
      <c r="F54" s="4" t="n"/>
      <c r="G54" s="4" t="n"/>
      <c r="H54" s="4" t="n"/>
      <c r="I54" s="4" t="n"/>
      <c r="J54" s="4" t="n"/>
      <c r="K54" s="4" t="n"/>
      <c r="L54" s="4" t="n"/>
      <c r="M54" s="13" t="b">
        <v>1</v>
      </c>
      <c r="N54" s="13" t="b">
        <v>1</v>
      </c>
      <c r="O54" s="4" t="n"/>
      <c r="P54" s="15" t="n">
        <v>46142</v>
      </c>
      <c r="Q54" s="4" t="n"/>
      <c r="R54" s="12" t="inlineStr">
        <is>
          <t>DC043</t>
        </is>
      </c>
      <c r="S54" s="12" t="inlineStr">
        <is>
          <t>A</t>
        </is>
      </c>
      <c r="T54" s="12" t="inlineStr">
        <is>
          <t>Construction begun; four planned 60 MW buildings. 240 MW is the full campus/powered-land plan, not delivered IT capacity. Capacity basis ambiguous; no IT inference from marketing alone.</t>
        </is>
      </c>
      <c r="U54" s="12" t="inlineStr">
        <is>
          <t>A</t>
        </is>
      </c>
      <c r="V54" s="13" t="b">
        <v>1</v>
      </c>
      <c r="W54" s="5" t="n">
        <v>240</v>
      </c>
      <c r="X54" s="4" t="n"/>
      <c r="Y54" s="12" t="inlineStr">
        <is>
          <t>PDG-JC4</t>
        </is>
      </c>
      <c r="Z54" s="12" t="inlineStr">
        <is>
          <t>undisclosed</t>
        </is>
      </c>
      <c r="AA54" s="4" t="n"/>
      <c r="AB54" s="4" t="n"/>
      <c r="AC54" s="4" t="n"/>
      <c r="AD54" s="4" t="n"/>
      <c r="AE54" s="4" t="n"/>
      <c r="AF54" s="4" t="n"/>
      <c r="AG54" s="4" t="n"/>
      <c r="AH54" s="14" t="n">
        <f>IF(AND(V54=TRUE,Z54="IT",ISNUMBER(F54)),F54,0)</f>
        <v>0</v>
      </c>
    </row>
    <row r="55" ht="68" customHeight="1">
      <c r="A55" s="12" t="inlineStr">
        <is>
          <t>Princeton Digital Group</t>
        </is>
      </c>
      <c r="B55" s="12" t="inlineStr">
        <is>
          <t>Bandung regional campus</t>
        </is>
      </c>
      <c r="C55" s="12" t="inlineStr">
        <is>
          <t>Bandung</t>
        </is>
      </c>
      <c r="D55" s="12" t="inlineStr">
        <is>
          <t>West Java</t>
        </is>
      </c>
      <c r="E55" s="12" t="inlineStr">
        <is>
          <t>operational</t>
        </is>
      </c>
      <c r="F55" s="4" t="n"/>
      <c r="G55" s="4" t="n"/>
      <c r="H55" s="4" t="n"/>
      <c r="I55" s="4" t="n"/>
      <c r="J55" s="4" t="n"/>
      <c r="K55" s="4" t="n"/>
      <c r="L55" s="4" t="n"/>
      <c r="M55" s="4" t="n"/>
      <c r="N55" s="4" t="n"/>
      <c r="O55" s="4" t="n"/>
      <c r="P55" s="4" t="n"/>
      <c r="Q55" s="4" t="n"/>
      <c r="R55" s="12" t="inlineStr">
        <is>
          <t>DC040</t>
        </is>
      </c>
      <c r="S55" s="12" t="inlineStr">
        <is>
          <t>A</t>
        </is>
      </c>
      <c r="T55" s="12" t="inlineStr">
        <is>
          <t>Official portfolio identifies operating customer-serving location. Four regionalsites combined12 MW, allocation and IT/facility basis undisclosed; no per-site MW invented.</t>
        </is>
      </c>
      <c r="U55" s="12" t="inlineStr">
        <is>
          <t>A</t>
        </is>
      </c>
      <c r="V55" s="13" t="b">
        <v>1</v>
      </c>
      <c r="W55" s="4" t="n"/>
      <c r="X55" s="4" t="n"/>
      <c r="Y55" s="12" t="inlineStr">
        <is>
          <t>PDG-BANDUNG</t>
        </is>
      </c>
      <c r="Z55" s="12" t="inlineStr">
        <is>
          <t>undisclosed</t>
        </is>
      </c>
      <c r="AA55" s="4" t="n"/>
      <c r="AB55" s="4" t="n"/>
      <c r="AC55" s="4" t="n"/>
      <c r="AD55" s="4" t="n"/>
      <c r="AE55" s="4" t="n"/>
      <c r="AF55" s="4" t="n"/>
      <c r="AG55" s="4" t="n"/>
      <c r="AH55" s="14" t="n">
        <f>IF(AND(V55=TRUE,Z55="IT",ISNUMBER(F55)),F55,0)</f>
        <v>0</v>
      </c>
    </row>
    <row r="56" ht="68" customHeight="1">
      <c r="A56" s="12" t="inlineStr">
        <is>
          <t>Princeton Digital Group</t>
        </is>
      </c>
      <c r="B56" s="12" t="inlineStr">
        <is>
          <t>Bintaro regional campus</t>
        </is>
      </c>
      <c r="C56" s="12" t="inlineStr">
        <is>
          <t>Bintaro</t>
        </is>
      </c>
      <c r="D56" s="12" t="inlineStr">
        <is>
          <t>Banten</t>
        </is>
      </c>
      <c r="E56" s="12" t="inlineStr">
        <is>
          <t>operational</t>
        </is>
      </c>
      <c r="F56" s="4" t="n"/>
      <c r="G56" s="4" t="n"/>
      <c r="H56" s="4" t="n"/>
      <c r="I56" s="4" t="n"/>
      <c r="J56" s="4" t="n"/>
      <c r="K56" s="4" t="n"/>
      <c r="L56" s="4" t="n"/>
      <c r="M56" s="4" t="n"/>
      <c r="N56" s="4" t="n"/>
      <c r="O56" s="4" t="n"/>
      <c r="P56" s="4" t="n"/>
      <c r="Q56" s="4" t="n"/>
      <c r="R56" s="12" t="inlineStr">
        <is>
          <t>DC040</t>
        </is>
      </c>
      <c r="S56" s="12" t="inlineStr">
        <is>
          <t>A</t>
        </is>
      </c>
      <c r="T56" s="12" t="inlineStr">
        <is>
          <t>Official portfolio identifies operating customer-serving location. Four regionalsites combined12 MW, allocation and IT/facility basis undisclosed; no per-site MW invented.</t>
        </is>
      </c>
      <c r="U56" s="12" t="inlineStr">
        <is>
          <t>A</t>
        </is>
      </c>
      <c r="V56" s="13" t="b">
        <v>1</v>
      </c>
      <c r="W56" s="4" t="n"/>
      <c r="X56" s="4" t="n"/>
      <c r="Y56" s="12" t="inlineStr">
        <is>
          <t>PDG-BINTARO</t>
        </is>
      </c>
      <c r="Z56" s="12" t="inlineStr">
        <is>
          <t>undisclosed</t>
        </is>
      </c>
      <c r="AA56" s="4" t="n"/>
      <c r="AB56" s="4" t="n"/>
      <c r="AC56" s="4" t="n"/>
      <c r="AD56" s="4" t="n"/>
      <c r="AE56" s="4" t="n"/>
      <c r="AF56" s="4" t="n"/>
      <c r="AG56" s="4" t="n"/>
      <c r="AH56" s="14" t="n">
        <f>IF(AND(V56=TRUE,Z56="IT",ISNUMBER(F56)),F56,0)</f>
        <v>0</v>
      </c>
    </row>
    <row r="57" ht="68" customHeight="1">
      <c r="A57" s="12" t="inlineStr">
        <is>
          <t>Princeton Digital Group</t>
        </is>
      </c>
      <c r="B57" s="12" t="inlineStr">
        <is>
          <t>Pekanbaru regional campus</t>
        </is>
      </c>
      <c r="C57" s="12" t="inlineStr">
        <is>
          <t>Pekanbaru</t>
        </is>
      </c>
      <c r="D57" s="12" t="inlineStr">
        <is>
          <t>Riau</t>
        </is>
      </c>
      <c r="E57" s="12" t="inlineStr">
        <is>
          <t>operational</t>
        </is>
      </c>
      <c r="F57" s="4" t="n"/>
      <c r="G57" s="4" t="n"/>
      <c r="H57" s="4" t="n"/>
      <c r="I57" s="4" t="n"/>
      <c r="J57" s="4" t="n"/>
      <c r="K57" s="4" t="n"/>
      <c r="L57" s="4" t="n"/>
      <c r="M57" s="4" t="n"/>
      <c r="N57" s="4" t="n"/>
      <c r="O57" s="4" t="n"/>
      <c r="P57" s="4" t="n"/>
      <c r="Q57" s="4" t="n"/>
      <c r="R57" s="12" t="inlineStr">
        <is>
          <t>DC040</t>
        </is>
      </c>
      <c r="S57" s="12" t="inlineStr">
        <is>
          <t>A</t>
        </is>
      </c>
      <c r="T57" s="12" t="inlineStr">
        <is>
          <t>Official portfolio identifies operating customer-serving location. Four regionalsites combined12 MW, allocation and IT/facility basis undisclosed; no per-site MW invented.</t>
        </is>
      </c>
      <c r="U57" s="12" t="inlineStr">
        <is>
          <t>A</t>
        </is>
      </c>
      <c r="V57" s="13" t="b">
        <v>1</v>
      </c>
      <c r="W57" s="4" t="n"/>
      <c r="X57" s="4" t="n"/>
      <c r="Y57" s="12" t="inlineStr">
        <is>
          <t>PDG-PEKANBARU</t>
        </is>
      </c>
      <c r="Z57" s="12" t="inlineStr">
        <is>
          <t>undisclosed</t>
        </is>
      </c>
      <c r="AA57" s="4" t="n"/>
      <c r="AB57" s="4" t="n"/>
      <c r="AC57" s="4" t="n"/>
      <c r="AD57" s="4" t="n"/>
      <c r="AE57" s="4" t="n"/>
      <c r="AF57" s="4" t="n"/>
      <c r="AG57" s="4" t="n"/>
      <c r="AH57" s="14" t="n">
        <f>IF(AND(V57=TRUE,Z57="IT",ISNUMBER(F57)),F57,0)</f>
        <v>0</v>
      </c>
    </row>
    <row r="58" ht="68" customHeight="1">
      <c r="A58" s="12" t="inlineStr">
        <is>
          <t>Princeton Digital Group</t>
        </is>
      </c>
      <c r="B58" s="12" t="inlineStr">
        <is>
          <t>Surabaya regional campus</t>
        </is>
      </c>
      <c r="C58" s="12" t="inlineStr">
        <is>
          <t>Surabaya</t>
        </is>
      </c>
      <c r="D58" s="12" t="inlineStr">
        <is>
          <t>East Java</t>
        </is>
      </c>
      <c r="E58" s="12" t="inlineStr">
        <is>
          <t>operational</t>
        </is>
      </c>
      <c r="F58" s="4" t="n"/>
      <c r="G58" s="4" t="n"/>
      <c r="H58" s="4" t="n"/>
      <c r="I58" s="4" t="n"/>
      <c r="J58" s="4" t="n"/>
      <c r="K58" s="4" t="n"/>
      <c r="L58" s="4" t="n"/>
      <c r="M58" s="4" t="n"/>
      <c r="N58" s="4" t="n"/>
      <c r="O58" s="4" t="n"/>
      <c r="P58" s="4" t="n"/>
      <c r="Q58" s="4" t="n"/>
      <c r="R58" s="12" t="inlineStr">
        <is>
          <t>DC040</t>
        </is>
      </c>
      <c r="S58" s="12" t="inlineStr">
        <is>
          <t>A</t>
        </is>
      </c>
      <c r="T58" s="12" t="inlineStr">
        <is>
          <t>Official portfolio identifies operating customer-serving location. Four regionalsites combined12 MW, allocation and IT/facility basis undisclosed; no per-site MW invented.</t>
        </is>
      </c>
      <c r="U58" s="12" t="inlineStr">
        <is>
          <t>A</t>
        </is>
      </c>
      <c r="V58" s="13" t="b">
        <v>1</v>
      </c>
      <c r="W58" s="4" t="n"/>
      <c r="X58" s="4" t="n"/>
      <c r="Y58" s="12" t="inlineStr">
        <is>
          <t>PDG-SURABAYA</t>
        </is>
      </c>
      <c r="Z58" s="12" t="inlineStr">
        <is>
          <t>undisclosed</t>
        </is>
      </c>
      <c r="AA58" s="4" t="n"/>
      <c r="AB58" s="4" t="n"/>
      <c r="AC58" s="4" t="n"/>
      <c r="AD58" s="4" t="n"/>
      <c r="AE58" s="4" t="n"/>
      <c r="AF58" s="4" t="n"/>
      <c r="AG58" s="4" t="n"/>
      <c r="AH58" s="14" t="n">
        <f>IF(AND(V58=TRUE,Z58="IT",ISNUMBER(F58)),F58,0)</f>
        <v>0</v>
      </c>
    </row>
    <row r="59" ht="98" customHeight="1">
      <c r="A59" s="12" t="inlineStr">
        <is>
          <t>Amazon Web Services</t>
        </is>
      </c>
      <c r="B59" s="12" t="inlineStr">
        <is>
          <t>Asia Pacific Jakarta Region</t>
        </is>
      </c>
      <c r="C59" s="12" t="inlineStr">
        <is>
          <t>Greater Jakarta</t>
        </is>
      </c>
      <c r="D59" s="12" t="inlineStr">
        <is>
          <t>Not disclosed</t>
        </is>
      </c>
      <c r="E59" s="12" t="inlineStr">
        <is>
          <t>operational</t>
        </is>
      </c>
      <c r="F59" s="4" t="n"/>
      <c r="G59" s="4" t="n"/>
      <c r="H59" s="4" t="n"/>
      <c r="I59" s="4" t="n"/>
      <c r="J59" s="4" t="n"/>
      <c r="K59" s="4" t="n"/>
      <c r="L59" s="4" t="n"/>
      <c r="M59" s="4" t="n"/>
      <c r="N59" s="13" t="b">
        <v>1</v>
      </c>
      <c r="O59" s="5" t="n">
        <v>5000000000</v>
      </c>
      <c r="P59" s="15" t="n">
        <v>44544</v>
      </c>
      <c r="Q59" s="4" t="n"/>
      <c r="R59" s="12" t="inlineStr">
        <is>
          <t>DC030</t>
        </is>
      </c>
      <c r="S59" s="12" t="inlineStr">
        <is>
          <t>A</t>
        </is>
      </c>
      <c r="T59" s="12" t="inlineStr">
        <is>
          <t>Cloud-region record; multiple physical sites and possible third-party colocation overlap. USD 5 billion is a 15-year construction/operation investment programme, not one facility capex. No IT MW disclosed; excluded from physical inventory sum/count.</t>
        </is>
      </c>
      <c r="U59" s="12" t="inlineStr">
        <is>
          <t>A</t>
        </is>
      </c>
      <c r="V59" s="13" t="b">
        <v>0</v>
      </c>
      <c r="W59" s="4" t="n"/>
      <c r="X59" s="15" t="n">
        <v>44544</v>
      </c>
      <c r="Y59" s="12" t="inlineStr">
        <is>
          <t>AWS-JAKARTA</t>
        </is>
      </c>
      <c r="Z59" s="12" t="inlineStr">
        <is>
          <t>undisclosed</t>
        </is>
      </c>
      <c r="AA59" s="4" t="n"/>
      <c r="AB59" s="4" t="n"/>
      <c r="AC59" s="4" t="n"/>
      <c r="AD59" s="4" t="n"/>
      <c r="AE59" s="4" t="n"/>
      <c r="AF59" s="4" t="n"/>
      <c r="AG59" s="4" t="n"/>
      <c r="AH59" s="14" t="n">
        <f>IF(AND(V59=TRUE,Z59="IT",ISNUMBER(F59)),F59,0)</f>
        <v>0</v>
      </c>
    </row>
    <row r="60" ht="83" customHeight="1">
      <c r="A60" s="12" t="inlineStr">
        <is>
          <t>Alibaba Cloud</t>
        </is>
      </c>
      <c r="B60" s="12" t="inlineStr">
        <is>
          <t>Jakarta Region</t>
        </is>
      </c>
      <c r="C60" s="12" t="inlineStr">
        <is>
          <t>Greater Jakarta</t>
        </is>
      </c>
      <c r="D60" s="12" t="inlineStr">
        <is>
          <t>Not disclosed</t>
        </is>
      </c>
      <c r="E60" s="12" t="inlineStr">
        <is>
          <t>operational</t>
        </is>
      </c>
      <c r="F60" s="4" t="n"/>
      <c r="G60" s="4" t="n"/>
      <c r="H60" s="4" t="n"/>
      <c r="I60" s="4" t="n"/>
      <c r="J60" s="4" t="n"/>
      <c r="K60" s="4" t="n"/>
      <c r="L60" s="4" t="n"/>
      <c r="M60" s="4" t="n"/>
      <c r="N60" s="13" t="b">
        <v>1</v>
      </c>
      <c r="O60" s="4" t="n"/>
      <c r="P60" s="4" t="n"/>
      <c r="Q60" s="4" t="n"/>
      <c r="R60" s="12" t="inlineStr">
        <is>
          <t>DC031</t>
        </is>
      </c>
      <c r="S60" s="12" t="inlineStr">
        <is>
          <t>A</t>
        </is>
      </c>
      <c r="T60" s="12" t="inlineStr">
        <is>
          <t>Current region confirmed. First and second data centers built in 2018/2019, third planned for 2021 in historical release. Site-level IT MW undisclosed; hosting operator overlap unknown, so excluded from physical capacity/count.</t>
        </is>
      </c>
      <c r="U60" s="12" t="inlineStr">
        <is>
          <t>A</t>
        </is>
      </c>
      <c r="V60" s="13" t="b">
        <v>0</v>
      </c>
      <c r="W60" s="4" t="n"/>
      <c r="X60" s="4" t="n"/>
      <c r="Y60" s="12" t="inlineStr">
        <is>
          <t>ALIBABA-JAKARTA</t>
        </is>
      </c>
      <c r="Z60" s="12" t="inlineStr">
        <is>
          <t>undisclosed</t>
        </is>
      </c>
      <c r="AA60" s="12" t="inlineStr">
        <is>
          <t>DC032</t>
        </is>
      </c>
      <c r="AB60" s="4" t="n"/>
      <c r="AC60" s="4" t="n"/>
      <c r="AD60" s="4" t="n"/>
      <c r="AE60" s="4" t="n"/>
      <c r="AF60" s="4" t="n"/>
      <c r="AG60" s="4" t="n"/>
      <c r="AH60" s="14" t="n">
        <f>IF(AND(V60=TRUE,Z60="IT",ISNUMBER(F60)),F60,0)</f>
        <v>0</v>
      </c>
    </row>
    <row r="61" ht="68" customHeight="1">
      <c r="A61" s="12" t="inlineStr">
        <is>
          <t>Google Cloud</t>
        </is>
      </c>
      <c r="B61" s="12" t="inlineStr">
        <is>
          <t>asia-southeast2 Jakarta Region</t>
        </is>
      </c>
      <c r="C61" s="12" t="inlineStr">
        <is>
          <t>Greater Jakarta</t>
        </is>
      </c>
      <c r="D61" s="12" t="inlineStr">
        <is>
          <t>Not disclosed</t>
        </is>
      </c>
      <c r="E61" s="12" t="inlineStr">
        <is>
          <t>operational</t>
        </is>
      </c>
      <c r="F61" s="4" t="n"/>
      <c r="G61" s="4" t="n"/>
      <c r="H61" s="4" t="n"/>
      <c r="I61" s="4" t="n"/>
      <c r="J61" s="4" t="n"/>
      <c r="K61" s="4" t="n"/>
      <c r="L61" s="4" t="n"/>
      <c r="M61" s="4" t="n"/>
      <c r="N61" s="13" t="b">
        <v>1</v>
      </c>
      <c r="O61" s="4" t="n"/>
      <c r="P61" s="15" t="n">
        <v>44006</v>
      </c>
      <c r="Q61" s="4" t="n"/>
      <c r="R61" s="12" t="inlineStr">
        <is>
          <t>DC033</t>
        </is>
      </c>
      <c r="S61" s="12" t="inlineStr">
        <is>
          <t>A</t>
        </is>
      </c>
      <c r="T61" s="12" t="inlineStr">
        <is>
          <t>Cloud region operating status confirmed, precise physical power/site locations undisclosed. No assumption of owned versus leased sites; no addition against colocation inventory.</t>
        </is>
      </c>
      <c r="U61" s="12" t="inlineStr">
        <is>
          <t>A</t>
        </is>
      </c>
      <c r="V61" s="13" t="b">
        <v>0</v>
      </c>
      <c r="W61" s="4" t="n"/>
      <c r="X61" s="15" t="n">
        <v>44006</v>
      </c>
      <c r="Y61" s="12" t="inlineStr">
        <is>
          <t>GOOGLE-JAKARTA</t>
        </is>
      </c>
      <c r="Z61" s="12" t="inlineStr">
        <is>
          <t>undisclosed</t>
        </is>
      </c>
      <c r="AA61" s="4" t="n"/>
      <c r="AB61" s="4" t="n"/>
      <c r="AC61" s="4" t="n"/>
      <c r="AD61" s="4" t="n"/>
      <c r="AE61" s="4" t="n"/>
      <c r="AF61" s="4" t="n"/>
      <c r="AG61" s="4" t="n"/>
      <c r="AH61" s="14" t="n">
        <f>IF(AND(V61=TRUE,Z61="IT",ISNUMBER(F61)),F61,0)</f>
        <v>0</v>
      </c>
    </row>
    <row r="62" ht="68" customHeight="1">
      <c r="A62" s="12" t="inlineStr">
        <is>
          <t>Microsoft</t>
        </is>
      </c>
      <c r="B62" s="12" t="inlineStr">
        <is>
          <t>Indonesia Central Region</t>
        </is>
      </c>
      <c r="C62" s="12" t="inlineStr">
        <is>
          <t>Indonesia (precise sites undisclosed)</t>
        </is>
      </c>
      <c r="D62" s="12" t="inlineStr">
        <is>
          <t>Not disclosed</t>
        </is>
      </c>
      <c r="E62" s="12" t="inlineStr">
        <is>
          <t>operational</t>
        </is>
      </c>
      <c r="F62" s="4" t="n"/>
      <c r="G62" s="4" t="n"/>
      <c r="H62" s="4" t="n"/>
      <c r="I62" s="4" t="n"/>
      <c r="J62" s="4" t="n"/>
      <c r="K62" s="4" t="n"/>
      <c r="L62" s="4" t="n"/>
      <c r="M62" s="13" t="b">
        <v>1</v>
      </c>
      <c r="N62" s="13" t="b">
        <v>1</v>
      </c>
      <c r="O62" s="5" t="n">
        <v>1700000000</v>
      </c>
      <c r="P62" s="15" t="n">
        <v>45804</v>
      </c>
      <c r="Q62" s="4" t="n"/>
      <c r="R62" s="12" t="inlineStr">
        <is>
          <t>DC034</t>
        </is>
      </c>
      <c r="S62" s="12" t="inlineStr">
        <is>
          <t>A</t>
        </is>
      </c>
      <c r="T62" s="12" t="inlineStr">
        <is>
          <t>Three availability-zone region live. USD 1.7 billion national cloud/AI investment commitment is not realized, site-specific capex. No IT MW; excluded from physical sum due possible colocation overlap.</t>
        </is>
      </c>
      <c r="U62" s="12" t="inlineStr">
        <is>
          <t>A</t>
        </is>
      </c>
      <c r="V62" s="13" t="b">
        <v>0</v>
      </c>
      <c r="W62" s="4" t="n"/>
      <c r="X62" s="15" t="n">
        <v>45804</v>
      </c>
      <c r="Y62" s="12" t="inlineStr">
        <is>
          <t>MS-INDONESIA-CENTRAL</t>
        </is>
      </c>
      <c r="Z62" s="12" t="inlineStr">
        <is>
          <t>undisclosed</t>
        </is>
      </c>
      <c r="AA62" s="4" t="n"/>
      <c r="AB62" s="4" t="n"/>
      <c r="AC62" s="4" t="n"/>
      <c r="AD62" s="4" t="n"/>
      <c r="AE62" s="4" t="n"/>
      <c r="AF62" s="4" t="n"/>
      <c r="AG62" s="4" t="n"/>
      <c r="AH62" s="14" t="n">
        <f>IF(AND(V62=TRUE,Z62="IT",ISNUMBER(F62)),F62,0)</f>
        <v>0</v>
      </c>
    </row>
    <row r="63" ht="68" customHeight="1">
      <c r="A63" s="12" t="inlineStr">
        <is>
          <t>Range IDC / Equator Gate System Batam</t>
        </is>
      </c>
      <c r="B63" s="12" t="inlineStr">
        <is>
          <t>Equator Gate System AI campus</t>
        </is>
      </c>
      <c r="C63" s="12" t="inlineStr">
        <is>
          <t>Batam</t>
        </is>
      </c>
      <c r="D63" s="12" t="inlineStr">
        <is>
          <t>Riau Islands</t>
        </is>
      </c>
      <c r="E63" s="12" t="inlineStr">
        <is>
          <t>committed</t>
        </is>
      </c>
      <c r="F63" s="4" t="n"/>
      <c r="G63" s="4" t="n"/>
      <c r="H63" s="4" t="n"/>
      <c r="I63" s="4" t="n"/>
      <c r="J63" s="4" t="n"/>
      <c r="K63" s="4" t="n"/>
      <c r="L63" s="4" t="n"/>
      <c r="M63" s="13" t="b">
        <v>1</v>
      </c>
      <c r="N63" s="13" t="b">
        <v>1</v>
      </c>
      <c r="O63" s="5" t="n">
        <v>5000000000</v>
      </c>
      <c r="P63" s="15" t="n">
        <v>46168</v>
      </c>
      <c r="Q63" s="4" t="n"/>
      <c r="R63" s="12" t="inlineStr">
        <is>
          <t>DC035</t>
        </is>
      </c>
      <c r="S63" s="12" t="inlineStr">
        <is>
          <t>A</t>
        </is>
      </c>
      <c r="T63" s="12" t="inlineStr">
        <is>
          <t>Signed PLN Batam power purchase agreement, but no MW/MVA quantum in inspected government release. Announced USD 5 billion investment spans development; capacity not inferred from investment.</t>
        </is>
      </c>
      <c r="U63" s="12" t="inlineStr">
        <is>
          <t>A</t>
        </is>
      </c>
      <c r="V63" s="13" t="b">
        <v>1</v>
      </c>
      <c r="W63" s="4" t="n"/>
      <c r="X63" s="4" t="n"/>
      <c r="Y63" s="12" t="inlineStr">
        <is>
          <t>RANGE-EGS</t>
        </is>
      </c>
      <c r="Z63" s="12" t="inlineStr">
        <is>
          <t>undisclosed</t>
        </is>
      </c>
      <c r="AA63" s="4" t="n"/>
      <c r="AB63" s="4" t="n"/>
      <c r="AC63" s="4" t="n"/>
      <c r="AD63" s="4" t="n"/>
      <c r="AE63" s="4" t="n"/>
      <c r="AF63" s="4" t="n"/>
      <c r="AG63" s="4" t="n"/>
      <c r="AH63" s="14" t="n">
        <f>IF(AND(V63=TRUE,Z63="IT",ISNUMBER(F63)),F63,0)</f>
        <v>0</v>
      </c>
    </row>
    <row r="64" ht="98" customHeight="1">
      <c r="A64" s="12" t="inlineStr">
        <is>
          <t>BW Digital</t>
        </is>
      </c>
      <c r="B64" s="12" t="inlineStr">
        <is>
          <t>NDP1</t>
        </is>
      </c>
      <c r="C64" s="12" t="inlineStr">
        <is>
          <t>Batam</t>
        </is>
      </c>
      <c r="D64" s="12" t="inlineStr">
        <is>
          <t>Riau Islands</t>
        </is>
      </c>
      <c r="E64" s="12" t="inlineStr">
        <is>
          <t>planned</t>
        </is>
      </c>
      <c r="F64" s="4" t="n"/>
      <c r="G64" s="4" t="n"/>
      <c r="H64" s="4" t="n"/>
      <c r="I64" s="5" t="n">
        <v>120</v>
      </c>
      <c r="J64" s="4" t="n"/>
      <c r="K64" s="4" t="n"/>
      <c r="L64" s="4" t="n"/>
      <c r="M64" s="13" t="b">
        <v>1</v>
      </c>
      <c r="N64" s="13" t="b">
        <v>1</v>
      </c>
      <c r="O64" s="4" t="n"/>
      <c r="P64" s="4" t="n"/>
      <c r="Q64" s="12" t="inlineStr">
        <is>
          <t>Q4 2025 page target; Q2 2026 newsletter target (unverified)</t>
        </is>
      </c>
      <c r="R64" s="12" t="inlineStr">
        <is>
          <t>DC036</t>
        </is>
      </c>
      <c r="S64" s="12" t="inlineStr">
        <is>
          <t>A</t>
        </is>
      </c>
      <c r="T64" s="12" t="inlineStr">
        <is>
          <t>Current official project page plans 120 MW IT; corporate 2025 newsletter alternatively plans 144 MW IT. Structure topped off 7 October 2025, but commissioned phase MW not verified. Current operator 120 MW plan retained; numerical construction split unknown.</t>
        </is>
      </c>
      <c r="U64" s="12" t="inlineStr">
        <is>
          <t>A</t>
        </is>
      </c>
      <c r="V64" s="13" t="b">
        <v>1</v>
      </c>
      <c r="W64" s="4" t="n"/>
      <c r="X64" s="4" t="n"/>
      <c r="Y64" s="12" t="inlineStr">
        <is>
          <t>BW-NDP1</t>
        </is>
      </c>
      <c r="Z64" s="12" t="inlineStr">
        <is>
          <t>IT</t>
        </is>
      </c>
      <c r="AA64" s="12" t="inlineStr">
        <is>
          <t>DC037</t>
        </is>
      </c>
      <c r="AB64" s="4" t="n"/>
      <c r="AC64" s="4" t="n"/>
      <c r="AD64" s="4" t="n"/>
      <c r="AE64" s="4" t="n"/>
      <c r="AF64" s="4" t="n"/>
      <c r="AG64" s="4" t="n"/>
      <c r="AH64" s="14" t="n">
        <f>IF(AND(V64=TRUE,Z64="IT",ISNUMBER(F64)),F64,0)</f>
        <v>0</v>
      </c>
    </row>
    <row r="65" ht="83" customHeight="1">
      <c r="A65" s="12" t="inlineStr">
        <is>
          <t>BW Digital</t>
        </is>
      </c>
      <c r="B65" s="12" t="inlineStr">
        <is>
          <t>NDP1 alternative corporate design</t>
        </is>
      </c>
      <c r="C65" s="12" t="inlineStr">
        <is>
          <t>Batam</t>
        </is>
      </c>
      <c r="D65" s="12" t="inlineStr">
        <is>
          <t>Riau Islands</t>
        </is>
      </c>
      <c r="E65" s="12" t="inlineStr">
        <is>
          <t>planned</t>
        </is>
      </c>
      <c r="F65" s="4" t="n"/>
      <c r="G65" s="4" t="n"/>
      <c r="H65" s="4" t="n"/>
      <c r="I65" s="4" t="n"/>
      <c r="J65" s="4" t="n"/>
      <c r="K65" s="5" t="n">
        <v>60</v>
      </c>
      <c r="L65" s="16" t="n">
        <f>IF(COUNT(K65,'Assumptions'!$B$20)=2,K65*'Assumptions'!$B$20,"Missing input")</f>
        <v>57.0</v>
      </c>
      <c r="M65" s="13" t="b">
        <v>1</v>
      </c>
      <c r="N65" s="13" t="b">
        <v>1</v>
      </c>
      <c r="O65" s="4" t="n"/>
      <c r="P65" s="4" t="n"/>
      <c r="Q65" s="12" t="inlineStr">
        <is>
          <t>Q2 2026 (unverified)</t>
        </is>
      </c>
      <c r="R65" s="12" t="inlineStr">
        <is>
          <t>DC037</t>
        </is>
      </c>
      <c r="S65" s="12" t="inlineStr">
        <is>
          <t>A</t>
        </is>
      </c>
      <c r="T65" s="12" t="inlineStr">
        <is>
          <t>Corporate newsletter 144 MW IT design differs from current 120 MW project page. Two 60 MVA dual feeds are not additive IT. Alternate whole-campus observation excluded to avoid overlap; expected date does not establish operation.</t>
        </is>
      </c>
      <c r="U65" s="12" t="inlineStr">
        <is>
          <t>A</t>
        </is>
      </c>
      <c r="V65" s="13" t="b">
        <v>0</v>
      </c>
      <c r="W65" s="5" t="n">
        <v>144</v>
      </c>
      <c r="X65" s="4" t="n"/>
      <c r="Y65" s="12" t="inlineStr">
        <is>
          <t>BW-NDP1-144-OBS</t>
        </is>
      </c>
      <c r="Z65" s="12" t="inlineStr">
        <is>
          <t>IT</t>
        </is>
      </c>
      <c r="AA65" s="4" t="n"/>
      <c r="AB65" s="4" t="n"/>
      <c r="AC65" s="5" t="n">
        <v>2</v>
      </c>
      <c r="AD65" s="12" t="inlineStr">
        <is>
          <t>E</t>
        </is>
      </c>
      <c r="AE65" s="16" t="n">
        <f>IF(ISNUMBER('Assumptions'!$B$20),'Assumptions'!$B$20,"Missing input")</f>
        <v>0.95</v>
      </c>
      <c r="AF65" s="12" t="inlineStr">
        <is>
          <t>E</t>
        </is>
      </c>
      <c r="AG65" s="12" t="inlineStr">
        <is>
          <t>S</t>
        </is>
      </c>
      <c r="AH65" s="14" t="n">
        <f>IF(AND(V65=TRUE,Z65="IT",ISNUMBER(F65)),F65,0)</f>
        <v>0</v>
      </c>
    </row>
    <row r="66" ht="98" customHeight="1">
      <c r="A66" s="12" t="inlineStr">
        <is>
          <t>SOS Limited / Future Digital Trading</t>
        </is>
      </c>
      <c r="B66" s="12" t="inlineStr">
        <is>
          <t>Galang Batang AI/cloud campus</t>
        </is>
      </c>
      <c r="C66" s="12" t="inlineStr">
        <is>
          <t>Bintan</t>
        </is>
      </c>
      <c r="D66" s="12" t="inlineStr">
        <is>
          <t>Riau Islands</t>
        </is>
      </c>
      <c r="E66" s="12" t="inlineStr">
        <is>
          <t>potential</t>
        </is>
      </c>
      <c r="F66" s="4" t="n"/>
      <c r="G66" s="4" t="n"/>
      <c r="H66" s="4" t="n"/>
      <c r="I66" s="4" t="n"/>
      <c r="J66" s="4" t="n"/>
      <c r="K66" s="4" t="n"/>
      <c r="L66" s="4" t="n"/>
      <c r="M66" s="13" t="b">
        <v>1</v>
      </c>
      <c r="N66" s="13" t="b">
        <v>1</v>
      </c>
      <c r="O66" s="4" t="n"/>
      <c r="P66" s="15" t="n">
        <v>46283</v>
      </c>
      <c r="Q66" s="4" t="n"/>
      <c r="R66" s="12" t="inlineStr">
        <is>
          <t>DC038</t>
        </is>
      </c>
      <c r="S66" s="12" t="inlineStr">
        <is>
          <t>A</t>
        </is>
      </c>
      <c r="T66" s="12" t="inlineStr">
        <is>
          <t>Non-binding framework memorandum subject to due diligence, definitive agreements, financing and approvals. Potential 500 MW campus and conditional 50 MW first phase not explicitly IT. At least 60 MW effective power is a proposed target, not contracted operational IT.</t>
        </is>
      </c>
      <c r="U66" s="12" t="inlineStr">
        <is>
          <t>A</t>
        </is>
      </c>
      <c r="V66" s="13" t="b">
        <v>1</v>
      </c>
      <c r="W66" s="5" t="n">
        <v>500</v>
      </c>
      <c r="X66" s="4" t="n"/>
      <c r="Y66" s="12" t="inlineStr">
        <is>
          <t>SOS-BINTAN</t>
        </is>
      </c>
      <c r="Z66" s="12" t="inlineStr">
        <is>
          <t>undisclosed</t>
        </is>
      </c>
      <c r="AA66" s="4" t="n"/>
      <c r="AB66" s="4" t="n"/>
      <c r="AC66" s="4" t="n"/>
      <c r="AD66" s="4" t="n"/>
      <c r="AE66" s="4" t="n"/>
      <c r="AF66" s="4" t="n"/>
      <c r="AG66" s="4" t="n"/>
      <c r="AH66" s="14" t="n">
        <f>IF(AND(V66=TRUE,Z66="IT",ISNUMBER(F66)),F66,0)</f>
        <v>0</v>
      </c>
    </row>
    <row r="67" ht="53" customHeight="1">
      <c r="A67" s="12" t="inlineStr">
        <is>
          <t>Gaw Capital / Sinar Primera</t>
        </is>
      </c>
      <c r="B67" s="12" t="inlineStr">
        <is>
          <t>Golden Digital Gateway phase1</t>
        </is>
      </c>
      <c r="C67" s="12" t="inlineStr">
        <is>
          <t>Batam</t>
        </is>
      </c>
      <c r="D67" s="12" t="inlineStr">
        <is>
          <t>Riau Islands</t>
        </is>
      </c>
      <c r="E67" s="12" t="inlineStr">
        <is>
          <t>operational</t>
        </is>
      </c>
      <c r="F67" s="4" t="n"/>
      <c r="G67" s="4" t="n"/>
      <c r="H67" s="4" t="n"/>
      <c r="I67" s="4" t="n"/>
      <c r="J67" s="4" t="n"/>
      <c r="K67" s="4" t="n"/>
      <c r="L67" s="4" t="n"/>
      <c r="M67" s="4" t="n"/>
      <c r="N67" s="13" t="b">
        <v>1</v>
      </c>
      <c r="O67" s="4" t="n"/>
      <c r="P67" s="4" t="n"/>
      <c r="Q67" s="4" t="n"/>
      <c r="R67" s="12" t="inlineStr">
        <is>
          <t>DC039</t>
        </is>
      </c>
      <c r="S67" s="12" t="inlineStr">
        <is>
          <t>A</t>
        </is>
      </c>
      <c r="T67" s="12" t="inlineStr">
        <is>
          <t>JLL reports a launched 5.2 MW facility; capacity basis not explicitly IT. Operational IT MW remains missing until primary definition verified.</t>
        </is>
      </c>
      <c r="U67" s="12" t="inlineStr">
        <is>
          <t>A</t>
        </is>
      </c>
      <c r="V67" s="13" t="b">
        <v>1</v>
      </c>
      <c r="W67" s="5" t="n">
        <v>5.2</v>
      </c>
      <c r="X67" s="4" t="n"/>
      <c r="Y67" s="12" t="inlineStr">
        <is>
          <t>GDG-P1</t>
        </is>
      </c>
      <c r="Z67" s="12" t="inlineStr">
        <is>
          <t>undisclosed</t>
        </is>
      </c>
      <c r="AA67" s="4" t="n"/>
      <c r="AB67" s="4" t="n"/>
      <c r="AC67" s="4" t="n"/>
      <c r="AD67" s="4" t="n"/>
      <c r="AE67" s="4" t="n"/>
      <c r="AF67" s="4" t="n"/>
      <c r="AG67" s="4" t="n"/>
      <c r="AH67" s="14" t="n">
        <f>IF(AND(V67=TRUE,Z67="IT",ISNUMBER(F67)),F67,0)</f>
        <v>0</v>
      </c>
    </row>
    <row r="68" ht="45" customHeight="1">
      <c r="A68" s="12" t="inlineStr">
        <is>
          <t>Gaw Capital / Sinar Primera</t>
        </is>
      </c>
      <c r="B68" s="12" t="inlineStr">
        <is>
          <t>Golden Digital Gateway phase2</t>
        </is>
      </c>
      <c r="C68" s="12" t="inlineStr">
        <is>
          <t>Batam</t>
        </is>
      </c>
      <c r="D68" s="12" t="inlineStr">
        <is>
          <t>Riau Islands</t>
        </is>
      </c>
      <c r="E68" s="12" t="inlineStr">
        <is>
          <t>planned</t>
        </is>
      </c>
      <c r="F68" s="4" t="n"/>
      <c r="G68" s="4" t="n"/>
      <c r="H68" s="4" t="n"/>
      <c r="I68" s="4" t="n"/>
      <c r="J68" s="4" t="n"/>
      <c r="K68" s="4" t="n"/>
      <c r="L68" s="4" t="n"/>
      <c r="M68" s="4" t="n"/>
      <c r="N68" s="13" t="b">
        <v>1</v>
      </c>
      <c r="O68" s="4" t="n"/>
      <c r="P68" s="4" t="n"/>
      <c r="Q68" s="4" t="n"/>
      <c r="R68" s="12" t="inlineStr">
        <is>
          <t>DC039</t>
        </is>
      </c>
      <c r="S68" s="12" t="inlineStr">
        <is>
          <t>A</t>
        </is>
      </c>
      <c r="T68" s="12" t="inlineStr">
        <is>
          <t>JLL reports 20 MW more planned. Later construction and IT capacity definition not verified.</t>
        </is>
      </c>
      <c r="U68" s="12" t="inlineStr">
        <is>
          <t>A</t>
        </is>
      </c>
      <c r="V68" s="13" t="b">
        <v>1</v>
      </c>
      <c r="W68" s="5" t="n">
        <v>20</v>
      </c>
      <c r="X68" s="4" t="n"/>
      <c r="Y68" s="12" t="inlineStr">
        <is>
          <t>GDG-P2</t>
        </is>
      </c>
      <c r="Z68" s="12" t="inlineStr">
        <is>
          <t>undisclosed</t>
        </is>
      </c>
      <c r="AA68" s="4" t="n"/>
      <c r="AB68" s="4" t="n"/>
      <c r="AC68" s="4" t="n"/>
      <c r="AD68" s="4" t="n"/>
      <c r="AE68" s="4" t="n"/>
      <c r="AF68" s="4" t="n"/>
      <c r="AG68" s="4" t="n"/>
      <c r="AH68" s="14" t="n">
        <f>IF(AND(V68=TRUE,Z68="IT",ISNUMBER(F68)),F68,0)</f>
        <v>0</v>
      </c>
    </row>
  </sheetData>
  <autoFilter ref="A1:AH68"/>
  <pageMargins left="0.75" right="0.75" top="1" bottom="1" header="0.5" footer="0.5"/>
  <pageSetup orientation="landscape" paperSize="8" fitToHeight="0" fitToWidth="1"/>
</worksheet>
</file>

<file path=xl/worksheets/sheet3.xml><?xml version="1.0" encoding="utf-8"?>
<worksheet xmlns="http://schemas.openxmlformats.org/spreadsheetml/2006/main">
  <sheetPr>
    <tabColor rgb="00326D78"/>
    <outlinePr summaryBelow="1" summaryRight="1"/>
    <pageSetUpPr fitToPage="1"/>
  </sheetPr>
  <dimension ref="A1:AR7"/>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19" customWidth="1" min="2" max="2"/>
    <col width="19" customWidth="1" min="3" max="3"/>
    <col width="19" customWidth="1" min="4" max="4"/>
    <col width="19" customWidth="1" min="5" max="5"/>
    <col width="19" customWidth="1" min="6" max="6"/>
    <col width="19" customWidth="1" min="7" max="7"/>
    <col width="19" customWidth="1" min="8" max="8"/>
    <col width="19" customWidth="1" min="9" max="9"/>
    <col width="19" customWidth="1" min="10" max="10"/>
    <col width="19" customWidth="1" min="11" max="11"/>
    <col width="19" customWidth="1" min="12" max="12"/>
    <col width="14" customWidth="1" min="13" max="13"/>
    <col width="14" customWidth="1" min="14" max="14"/>
    <col width="19" customWidth="1" min="15" max="15"/>
    <col width="19" customWidth="1" min="16" max="16"/>
    <col width="19" customWidth="1" min="17" max="17"/>
    <col width="19" customWidth="1" min="18" max="18"/>
    <col width="19" customWidth="1" min="19" max="19"/>
    <col width="19" customWidth="1" min="20" max="20"/>
    <col width="19" customWidth="1" min="21" max="21"/>
    <col width="19" customWidth="1" min="22" max="22"/>
    <col width="19" customWidth="1" min="23" max="23"/>
    <col width="19" customWidth="1" min="24" max="24"/>
    <col width="19" customWidth="1" min="25" max="25"/>
    <col width="19" customWidth="1" min="26" max="26"/>
    <col width="19" customWidth="1" min="27" max="27"/>
    <col width="19" customWidth="1" min="28" max="28"/>
    <col width="19" customWidth="1" min="29" max="29"/>
    <col width="19" customWidth="1" min="30" max="30"/>
    <col width="19" customWidth="1" min="31" max="31"/>
    <col width="62" customWidth="1" min="32" max="32"/>
    <col width="19" customWidth="1" min="33" max="33"/>
    <col width="19" customWidth="1" min="34" max="34"/>
    <col width="19" customWidth="1" min="35" max="35"/>
    <col width="19" customWidth="1" min="36" max="36"/>
    <col width="19" customWidth="1" min="37" max="37"/>
    <col width="19" customWidth="1" min="38" max="38"/>
    <col width="19" customWidth="1" min="39" max="39"/>
    <col width="19" customWidth="1" min="40" max="40"/>
    <col width="19" customWidth="1" min="41" max="41"/>
    <col width="19" customWidth="1" min="42" max="42"/>
    <col width="19" customWidth="1" min="43" max="43"/>
    <col width="19" customWidth="1" min="44" max="44"/>
  </cols>
  <sheetData>
    <row r="1" ht="53" customHeight="1">
      <c r="A1" s="3" t="inlineStr">
        <is>
          <t>year</t>
        </is>
      </c>
      <c r="B1" s="3" t="inlineStr">
        <is>
          <t>electricity_generation_twh</t>
        </is>
      </c>
      <c r="C1" s="3" t="inlineStr">
        <is>
          <t>electricity_consumption_twh</t>
        </is>
      </c>
      <c r="D1" s="3" t="inlineStr">
        <is>
          <t>pln_sales_twh</t>
        </is>
      </c>
      <c r="E1" s="3" t="inlineStr">
        <is>
          <t>installed_capacity_gw</t>
        </is>
      </c>
      <c r="F1" s="3" t="inlineStr">
        <is>
          <t>peak_demand_gw</t>
        </is>
      </c>
      <c r="G1" s="3" t="inlineStr">
        <is>
          <t>coal_share_pct</t>
        </is>
      </c>
      <c r="H1" s="3" t="inlineStr">
        <is>
          <t>gas_share_pct</t>
        </is>
      </c>
      <c r="I1" s="3" t="inlineStr">
        <is>
          <t>hydro_share_pct</t>
        </is>
      </c>
      <c r="J1" s="3" t="inlineStr">
        <is>
          <t>geothermal_share_pct</t>
        </is>
      </c>
      <c r="K1" s="3" t="inlineStr">
        <is>
          <t>solar_share_pct</t>
        </is>
      </c>
      <c r="L1" s="3" t="inlineStr">
        <is>
          <t>other_renewables_pct</t>
        </is>
      </c>
      <c r="M1" s="3" t="inlineStr">
        <is>
          <t>source_id</t>
        </is>
      </c>
      <c r="N1" s="3" t="inlineStr">
        <is>
          <t>data_class</t>
        </is>
      </c>
      <c r="O1" s="3" t="inlineStr">
        <is>
          <t>non_pln_consumption_twh</t>
        </is>
      </c>
      <c r="P1" s="3" t="inlineStr">
        <is>
          <t>consumption_scope</t>
        </is>
      </c>
      <c r="Q1" s="3" t="inlineStr">
        <is>
          <t>pln_sales_scope</t>
        </is>
      </c>
      <c r="R1" s="3" t="inlineStr">
        <is>
          <t>peak_demand_scope</t>
        </is>
      </c>
      <c r="S1" s="3" t="inlineStr">
        <is>
          <t>peak_demand_audit_status</t>
        </is>
      </c>
      <c r="T1" s="3" t="inlineStr">
        <is>
          <t>generation_scope</t>
        </is>
      </c>
      <c r="U1" s="3" t="inlineStr">
        <is>
          <t>generation_comparable_across_2025</t>
        </is>
      </c>
      <c r="V1" s="3" t="inlineStr">
        <is>
          <t>consumption_locator</t>
        </is>
      </c>
      <c r="W1" s="3" t="inlineStr">
        <is>
          <t>generation_locator</t>
        </is>
      </c>
      <c r="X1" s="3" t="inlineStr">
        <is>
          <t>capacity_locator</t>
        </is>
      </c>
      <c r="Y1" s="3" t="inlineStr">
        <is>
          <t>peak_locator</t>
        </is>
      </c>
      <c r="Z1" s="3" t="inlineStr">
        <is>
          <t>generation_data_class</t>
        </is>
      </c>
      <c r="AA1" s="3" t="inlineStr">
        <is>
          <t>consumption_data_class</t>
        </is>
      </c>
      <c r="AB1" s="3" t="inlineStr">
        <is>
          <t>pln_sales_data_class</t>
        </is>
      </c>
      <c r="AC1" s="3" t="inlineStr">
        <is>
          <t>installed_capacity_data_class</t>
        </is>
      </c>
      <c r="AD1" s="3" t="inlineStr">
        <is>
          <t>peak_demand_data_class</t>
        </is>
      </c>
      <c r="AE1" s="3" t="inlineStr">
        <is>
          <t>mix_data_class</t>
        </is>
      </c>
      <c r="AF1" s="3" t="inlineStr">
        <is>
          <t>notes</t>
        </is>
      </c>
      <c r="AG1" s="3" t="inlineStr">
        <is>
          <t>other_renewables_share_pct</t>
        </is>
      </c>
      <c r="AH1" s="3" t="inlineStr">
        <is>
          <t>steam_share_pct</t>
        </is>
      </c>
      <c r="AI1" s="3" t="inlineStr">
        <is>
          <t>diesel_share_pct</t>
        </is>
      </c>
      <c r="AJ1" s="3" t="inlineStr">
        <is>
          <t>mix_formula</t>
        </is>
      </c>
      <c r="AK1" s="3" t="inlineStr">
        <is>
          <t>gas_share_pct_data_class</t>
        </is>
      </c>
      <c r="AL1" s="3" t="inlineStr">
        <is>
          <t>hydro_share_pct_data_class</t>
        </is>
      </c>
      <c r="AM1" s="3" t="inlineStr">
        <is>
          <t>geothermal_share_pct_data_class</t>
        </is>
      </c>
      <c r="AN1" s="3" t="inlineStr">
        <is>
          <t>solar_share_pct_data_class</t>
        </is>
      </c>
      <c r="AO1" s="3" t="inlineStr">
        <is>
          <t>other_renewables_pct_data_class</t>
        </is>
      </c>
      <c r="AP1" s="3" t="inlineStr">
        <is>
          <t>other_renewables_share_pct_data_class</t>
        </is>
      </c>
      <c r="AQ1" s="3" t="inlineStr">
        <is>
          <t>steam_share_pct_data_class</t>
        </is>
      </c>
      <c r="AR1" s="3" t="inlineStr">
        <is>
          <t>diesel_share_pct_data_class</t>
        </is>
      </c>
    </row>
    <row r="2" ht="158" customHeight="1">
      <c r="A2" s="17" t="n">
        <v>2020</v>
      </c>
      <c r="B2" s="5" t="n">
        <v>291.831</v>
      </c>
      <c r="C2" s="5" t="n">
        <v>292.953</v>
      </c>
      <c r="D2" s="5" t="n">
        <v>243.583</v>
      </c>
      <c r="E2" s="5" t="n">
        <v>72.76676999999999</v>
      </c>
      <c r="F2" s="5" t="n">
        <v>41.761</v>
      </c>
      <c r="G2" s="4" t="n"/>
      <c r="H2" s="4" t="n"/>
      <c r="I2" s="4" t="n"/>
      <c r="J2" s="4" t="n"/>
      <c r="K2" s="4" t="n"/>
      <c r="L2" s="4" t="n"/>
      <c r="M2" s="12" t="inlineStr">
        <is>
          <t>ELEC001</t>
        </is>
      </c>
      <c r="N2" s="12" t="inlineStr">
        <is>
          <t>A</t>
        </is>
      </c>
      <c r="O2" s="5" t="n">
        <v>49.371</v>
      </c>
      <c r="P2" s="12" t="inlineStr">
        <is>
          <t>National electricity utilization: PLN including PLN Batam plus non-PLN</t>
        </is>
      </c>
      <c r="Q2" s="12" t="inlineStr">
        <is>
          <t>PLN including subholding PT PLN Batam</t>
        </is>
      </c>
      <c r="R2" s="12" t="inlineStr">
        <is>
          <t>PLN only; not a synchronized national system peak</t>
        </is>
      </c>
      <c r="S2" s="12" t="inlineStr">
        <is>
          <t>not flagged unaudited in this table</t>
        </is>
      </c>
      <c r="T2" s="12" t="inlineStr">
        <is>
          <t>PLN production and purchases plus reported off-grid production; historical off-grid fossil columns not separately reported</t>
        </is>
      </c>
      <c r="U2" s="13" t="b">
        <v>0</v>
      </c>
      <c r="V2" s="12" t="inlineStr">
        <is>
          <t>HEESI2025 table6.4.4 printed112-113 / PDF128-129</t>
        </is>
      </c>
      <c r="W2" s="12" t="inlineStr">
        <is>
          <t>HEESI2025 table6.4.2A printed106-107 / PDF122-123</t>
        </is>
      </c>
      <c r="X2" s="12" t="inlineStr">
        <is>
          <t>HEESI2025 table6.4.1A printed100-101 / PDF116-117</t>
        </is>
      </c>
      <c r="Y2" s="12" t="inlineStr">
        <is>
          <t>HEESI2025 table6.4.8 printed117 / PDF133</t>
        </is>
      </c>
      <c r="Z2" s="12" t="inlineStr">
        <is>
          <t>A</t>
        </is>
      </c>
      <c r="AA2" s="12" t="inlineStr">
        <is>
          <t>A</t>
        </is>
      </c>
      <c r="AB2" s="12" t="inlineStr">
        <is>
          <t>A</t>
        </is>
      </c>
      <c r="AC2" s="12" t="inlineStr">
        <is>
          <t>A</t>
        </is>
      </c>
      <c r="AD2" s="12" t="inlineStr">
        <is>
          <t>A</t>
        </is>
      </c>
      <c r="AE2" s="4" t="n"/>
      <c r="AF2" s="12" t="inlineStr">
        <is>
          <t>Reported totals preserved without forcing energy balance. Consumption exceeds reported generation2020-2024 because source boundaries/classifications do not fully align; do not infer a physical deficit. National fuel mix not fully verified for historical years. 2025 classification change precludes interpreting generation growth as like-for-like.</t>
        </is>
      </c>
      <c r="AG2" s="4" t="n"/>
      <c r="AH2" s="4" t="n"/>
      <c r="AI2" s="4" t="n"/>
      <c r="AJ2" s="4" t="n"/>
      <c r="AK2" s="4" t="n"/>
      <c r="AL2" s="4" t="n"/>
      <c r="AM2" s="4" t="n"/>
      <c r="AN2" s="4" t="n"/>
      <c r="AO2" s="4" t="n"/>
      <c r="AP2" s="4" t="n"/>
      <c r="AQ2" s="4" t="n"/>
      <c r="AR2" s="4" t="n"/>
    </row>
    <row r="3" ht="158" customHeight="1">
      <c r="A3" s="17" t="n">
        <v>2021</v>
      </c>
      <c r="B3" s="5" t="n">
        <v>309.076</v>
      </c>
      <c r="C3" s="5" t="n">
        <v>314.123</v>
      </c>
      <c r="D3" s="5" t="n">
        <v>257.634</v>
      </c>
      <c r="E3" s="5" t="n">
        <v>74.55689</v>
      </c>
      <c r="F3" s="5" t="n">
        <v>42.785</v>
      </c>
      <c r="G3" s="4" t="n"/>
      <c r="H3" s="4" t="n"/>
      <c r="I3" s="4" t="n"/>
      <c r="J3" s="4" t="n"/>
      <c r="K3" s="4" t="n"/>
      <c r="L3" s="4" t="n"/>
      <c r="M3" s="12" t="inlineStr">
        <is>
          <t>ELEC001</t>
        </is>
      </c>
      <c r="N3" s="12" t="inlineStr">
        <is>
          <t>A</t>
        </is>
      </c>
      <c r="O3" s="5" t="n">
        <v>56.489</v>
      </c>
      <c r="P3" s="12" t="inlineStr">
        <is>
          <t>National electricity utilization: PLN including PLN Batam plus non-PLN</t>
        </is>
      </c>
      <c r="Q3" s="12" t="inlineStr">
        <is>
          <t>PLN including subholding PT PLN Batam</t>
        </is>
      </c>
      <c r="R3" s="12" t="inlineStr">
        <is>
          <t>PLN only; not a synchronized national system peak</t>
        </is>
      </c>
      <c r="S3" s="12" t="inlineStr">
        <is>
          <t>not flagged unaudited in this table</t>
        </is>
      </c>
      <c r="T3" s="12" t="inlineStr">
        <is>
          <t>PLN production and purchases plus reported off-grid production; historical off-grid fossil columns not separately reported</t>
        </is>
      </c>
      <c r="U3" s="13" t="b">
        <v>0</v>
      </c>
      <c r="V3" s="12" t="inlineStr">
        <is>
          <t>HEESI2025 table6.4.4 printed112-113 / PDF128-129</t>
        </is>
      </c>
      <c r="W3" s="12" t="inlineStr">
        <is>
          <t>HEESI2025 table6.4.2A printed106-107 / PDF122-123</t>
        </is>
      </c>
      <c r="X3" s="12" t="inlineStr">
        <is>
          <t>HEESI2025 table6.4.1A printed100-101 / PDF116-117</t>
        </is>
      </c>
      <c r="Y3" s="12" t="inlineStr">
        <is>
          <t>HEESI2025 table6.4.8 printed117 / PDF133</t>
        </is>
      </c>
      <c r="Z3" s="12" t="inlineStr">
        <is>
          <t>A</t>
        </is>
      </c>
      <c r="AA3" s="12" t="inlineStr">
        <is>
          <t>A</t>
        </is>
      </c>
      <c r="AB3" s="12" t="inlineStr">
        <is>
          <t>A</t>
        </is>
      </c>
      <c r="AC3" s="12" t="inlineStr">
        <is>
          <t>A</t>
        </is>
      </c>
      <c r="AD3" s="12" t="inlineStr">
        <is>
          <t>A</t>
        </is>
      </c>
      <c r="AE3" s="4" t="n"/>
      <c r="AF3" s="12" t="inlineStr">
        <is>
          <t>Reported totals preserved without forcing energy balance. Consumption exceeds reported generation2020-2024 because source boundaries/classifications do not fully align; do not infer a physical deficit. National fuel mix not fully verified for historical years. 2025 classification change precludes interpreting generation growth as like-for-like.</t>
        </is>
      </c>
      <c r="AG3" s="4" t="n"/>
      <c r="AH3" s="4" t="n"/>
      <c r="AI3" s="4" t="n"/>
      <c r="AJ3" s="4" t="n"/>
      <c r="AK3" s="4" t="n"/>
      <c r="AL3" s="4" t="n"/>
      <c r="AM3" s="4" t="n"/>
      <c r="AN3" s="4" t="n"/>
      <c r="AO3" s="4" t="n"/>
      <c r="AP3" s="4" t="n"/>
      <c r="AQ3" s="4" t="n"/>
      <c r="AR3" s="4" t="n"/>
    </row>
    <row r="4" ht="158" customHeight="1">
      <c r="A4" s="17" t="n">
        <v>2022</v>
      </c>
      <c r="B4" s="5" t="n">
        <v>333.537</v>
      </c>
      <c r="C4" s="5" t="n">
        <v>340.642</v>
      </c>
      <c r="D4" s="5" t="n">
        <v>273.761</v>
      </c>
      <c r="E4" s="5" t="n">
        <v>83.84283000000001</v>
      </c>
      <c r="F4" s="5" t="n">
        <v>42.814</v>
      </c>
      <c r="G4" s="4" t="n"/>
      <c r="H4" s="4" t="n"/>
      <c r="I4" s="4" t="n"/>
      <c r="J4" s="4" t="n"/>
      <c r="K4" s="4" t="n"/>
      <c r="L4" s="4" t="n"/>
      <c r="M4" s="12" t="inlineStr">
        <is>
          <t>ELEC001</t>
        </is>
      </c>
      <c r="N4" s="12" t="inlineStr">
        <is>
          <t>A</t>
        </is>
      </c>
      <c r="O4" s="5" t="n">
        <v>66.881</v>
      </c>
      <c r="P4" s="12" t="inlineStr">
        <is>
          <t>National electricity utilization: PLN including PLN Batam plus non-PLN</t>
        </is>
      </c>
      <c r="Q4" s="12" t="inlineStr">
        <is>
          <t>PLN including subholding PT PLN Batam</t>
        </is>
      </c>
      <c r="R4" s="12" t="inlineStr">
        <is>
          <t>PLN only; not a synchronized national system peak</t>
        </is>
      </c>
      <c r="S4" s="12" t="inlineStr">
        <is>
          <t>not flagged unaudited in this table</t>
        </is>
      </c>
      <c r="T4" s="12" t="inlineStr">
        <is>
          <t>PLN production and purchases plus reported off-grid production; historical off-grid fossil columns not separately reported</t>
        </is>
      </c>
      <c r="U4" s="13" t="b">
        <v>0</v>
      </c>
      <c r="V4" s="12" t="inlineStr">
        <is>
          <t>HEESI2025 table6.4.4 printed112-113 / PDF128-129</t>
        </is>
      </c>
      <c r="W4" s="12" t="inlineStr">
        <is>
          <t>HEESI2025 table6.4.2A printed106-107 / PDF122-123</t>
        </is>
      </c>
      <c r="X4" s="12" t="inlineStr">
        <is>
          <t>HEESI2025 table6.4.1A printed100-101 / PDF116-117</t>
        </is>
      </c>
      <c r="Y4" s="12" t="inlineStr">
        <is>
          <t>HEESI2025 table6.4.8 printed117 / PDF133</t>
        </is>
      </c>
      <c r="Z4" s="12" t="inlineStr">
        <is>
          <t>A</t>
        </is>
      </c>
      <c r="AA4" s="12" t="inlineStr">
        <is>
          <t>A</t>
        </is>
      </c>
      <c r="AB4" s="12" t="inlineStr">
        <is>
          <t>A</t>
        </is>
      </c>
      <c r="AC4" s="12" t="inlineStr">
        <is>
          <t>A</t>
        </is>
      </c>
      <c r="AD4" s="12" t="inlineStr">
        <is>
          <t>A</t>
        </is>
      </c>
      <c r="AE4" s="4" t="n"/>
      <c r="AF4" s="12" t="inlineStr">
        <is>
          <t>Reported totals preserved without forcing energy balance. Consumption exceeds reported generation2020-2024 because source boundaries/classifications do not fully align; do not infer a physical deficit. National fuel mix not fully verified for historical years. 2025 classification change precludes interpreting generation growth as like-for-like.</t>
        </is>
      </c>
      <c r="AG4" s="4" t="n"/>
      <c r="AH4" s="4" t="n"/>
      <c r="AI4" s="4" t="n"/>
      <c r="AJ4" s="4" t="n"/>
      <c r="AK4" s="4" t="n"/>
      <c r="AL4" s="4" t="n"/>
      <c r="AM4" s="4" t="n"/>
      <c r="AN4" s="4" t="n"/>
      <c r="AO4" s="4" t="n"/>
      <c r="AP4" s="4" t="n"/>
      <c r="AQ4" s="4" t="n"/>
      <c r="AR4" s="4" t="n"/>
    </row>
    <row r="5" ht="158" customHeight="1">
      <c r="A5" s="17" t="n">
        <v>2023</v>
      </c>
      <c r="B5" s="5" t="n">
        <v>350.609</v>
      </c>
      <c r="C5" s="5" t="n">
        <v>369.722</v>
      </c>
      <c r="D5" s="5" t="n">
        <v>288.436</v>
      </c>
      <c r="E5" s="5" t="n">
        <v>91.20303</v>
      </c>
      <c r="F5" s="5" t="n">
        <v>58.282</v>
      </c>
      <c r="G5" s="4" t="n"/>
      <c r="H5" s="4" t="n"/>
      <c r="I5" s="4" t="n"/>
      <c r="J5" s="4" t="n"/>
      <c r="K5" s="4" t="n"/>
      <c r="L5" s="4" t="n"/>
      <c r="M5" s="12" t="inlineStr">
        <is>
          <t>ELEC001</t>
        </is>
      </c>
      <c r="N5" s="12" t="inlineStr">
        <is>
          <t>A</t>
        </is>
      </c>
      <c r="O5" s="5" t="n">
        <v>81.286</v>
      </c>
      <c r="P5" s="12" t="inlineStr">
        <is>
          <t>National electricity utilization: PLN including PLN Batam plus non-PLN</t>
        </is>
      </c>
      <c r="Q5" s="12" t="inlineStr">
        <is>
          <t>PLN including subholding PT PLN Batam</t>
        </is>
      </c>
      <c r="R5" s="12" t="inlineStr">
        <is>
          <t>PLN only; not a synchronized national system peak</t>
        </is>
      </c>
      <c r="S5" s="12" t="inlineStr">
        <is>
          <t>not flagged unaudited in this table</t>
        </is>
      </c>
      <c r="T5" s="12" t="inlineStr">
        <is>
          <t>PLN production and purchases plus reported off-grid production; historical off-grid fossil columns not separately reported</t>
        </is>
      </c>
      <c r="U5" s="13" t="b">
        <v>0</v>
      </c>
      <c r="V5" s="12" t="inlineStr">
        <is>
          <t>HEESI2025 table6.4.4 printed112-113 / PDF128-129</t>
        </is>
      </c>
      <c r="W5" s="12" t="inlineStr">
        <is>
          <t>HEESI2025 table6.4.2A printed106-107 / PDF122-123</t>
        </is>
      </c>
      <c r="X5" s="12" t="inlineStr">
        <is>
          <t>HEESI2025 table6.4.1A printed100-101 / PDF116-117</t>
        </is>
      </c>
      <c r="Y5" s="12" t="inlineStr">
        <is>
          <t>HEESI2025 table6.4.8 printed117 / PDF133</t>
        </is>
      </c>
      <c r="Z5" s="12" t="inlineStr">
        <is>
          <t>A</t>
        </is>
      </c>
      <c r="AA5" s="12" t="inlineStr">
        <is>
          <t>A</t>
        </is>
      </c>
      <c r="AB5" s="12" t="inlineStr">
        <is>
          <t>A</t>
        </is>
      </c>
      <c r="AC5" s="12" t="inlineStr">
        <is>
          <t>A</t>
        </is>
      </c>
      <c r="AD5" s="12" t="inlineStr">
        <is>
          <t>A</t>
        </is>
      </c>
      <c r="AE5" s="4" t="n"/>
      <c r="AF5" s="12" t="inlineStr">
        <is>
          <t>Reported totals preserved without forcing energy balance. Consumption exceeds reported generation2020-2024 because source boundaries/classifications do not fully align; do not infer a physical deficit. National fuel mix not fully verified for historical years. 2025 classification change precludes interpreting generation growth as like-for-like.</t>
        </is>
      </c>
      <c r="AG5" s="4" t="n"/>
      <c r="AH5" s="4" t="n"/>
      <c r="AI5" s="4" t="n"/>
      <c r="AJ5" s="4" t="n"/>
      <c r="AK5" s="4" t="n"/>
      <c r="AL5" s="4" t="n"/>
      <c r="AM5" s="4" t="n"/>
      <c r="AN5" s="4" t="n"/>
      <c r="AO5" s="4" t="n"/>
      <c r="AP5" s="4" t="n"/>
      <c r="AQ5" s="4" t="n"/>
      <c r="AR5" s="4" t="n"/>
    </row>
    <row r="6" ht="158" customHeight="1">
      <c r="A6" s="17" t="n">
        <v>2024</v>
      </c>
      <c r="B6" s="5" t="n">
        <v>371.572</v>
      </c>
      <c r="C6" s="5" t="n">
        <v>409.605</v>
      </c>
      <c r="D6" s="5" t="n">
        <v>306.219</v>
      </c>
      <c r="E6" s="5" t="n">
        <v>100.64877</v>
      </c>
      <c r="F6" s="5" t="n">
        <v>61.288</v>
      </c>
      <c r="G6" s="4" t="n"/>
      <c r="H6" s="4" t="n"/>
      <c r="I6" s="4" t="n"/>
      <c r="J6" s="4" t="n"/>
      <c r="K6" s="4" t="n"/>
      <c r="L6" s="4" t="n"/>
      <c r="M6" s="12" t="inlineStr">
        <is>
          <t>ELEC001</t>
        </is>
      </c>
      <c r="N6" s="12" t="inlineStr">
        <is>
          <t>A</t>
        </is>
      </c>
      <c r="O6" s="5" t="n">
        <v>103.386</v>
      </c>
      <c r="P6" s="12" t="inlineStr">
        <is>
          <t>National electricity utilization: PLN including PLN Batam plus non-PLN</t>
        </is>
      </c>
      <c r="Q6" s="12" t="inlineStr">
        <is>
          <t>PLN including subholding PT PLN Batam</t>
        </is>
      </c>
      <c r="R6" s="12" t="inlineStr">
        <is>
          <t>PLN only; not a synchronized national system peak</t>
        </is>
      </c>
      <c r="S6" s="12" t="inlineStr">
        <is>
          <t>not flagged unaudited in this table</t>
        </is>
      </c>
      <c r="T6" s="12" t="inlineStr">
        <is>
          <t>PLN production and purchases plus reported off-grid production; historical off-grid fossil columns not separately reported</t>
        </is>
      </c>
      <c r="U6" s="13" t="b">
        <v>0</v>
      </c>
      <c r="V6" s="12" t="inlineStr">
        <is>
          <t>HEESI2025 table6.4.4 printed112-113 / PDF128-129</t>
        </is>
      </c>
      <c r="W6" s="12" t="inlineStr">
        <is>
          <t>HEESI2025 table6.4.2A printed106-107 / PDF122-123</t>
        </is>
      </c>
      <c r="X6" s="12" t="inlineStr">
        <is>
          <t>HEESI2025 table6.4.1A printed100-101 / PDF116-117</t>
        </is>
      </c>
      <c r="Y6" s="12" t="inlineStr">
        <is>
          <t>HEESI2025 table6.4.8 printed117 / PDF133</t>
        </is>
      </c>
      <c r="Z6" s="12" t="inlineStr">
        <is>
          <t>A</t>
        </is>
      </c>
      <c r="AA6" s="12" t="inlineStr">
        <is>
          <t>A</t>
        </is>
      </c>
      <c r="AB6" s="12" t="inlineStr">
        <is>
          <t>A</t>
        </is>
      </c>
      <c r="AC6" s="12" t="inlineStr">
        <is>
          <t>A</t>
        </is>
      </c>
      <c r="AD6" s="12" t="inlineStr">
        <is>
          <t>A</t>
        </is>
      </c>
      <c r="AE6" s="4" t="n"/>
      <c r="AF6" s="12" t="inlineStr">
        <is>
          <t>Reported totals preserved without forcing energy balance. Consumption exceeds reported generation2020-2024 because source boundaries/classifications do not fully align; do not infer a physical deficit. National fuel mix not fully verified for historical years. 2025 classification change precludes interpreting generation growth as like-for-like.</t>
        </is>
      </c>
      <c r="AG6" s="4" t="n"/>
      <c r="AH6" s="4" t="n"/>
      <c r="AI6" s="4" t="n"/>
      <c r="AJ6" s="4" t="n"/>
      <c r="AK6" s="4" t="n"/>
      <c r="AL6" s="4" t="n"/>
      <c r="AM6" s="4" t="n"/>
      <c r="AN6" s="4" t="n"/>
      <c r="AO6" s="4" t="n"/>
      <c r="AP6" s="4" t="n"/>
      <c r="AQ6" s="4" t="n"/>
      <c r="AR6" s="4" t="n"/>
    </row>
    <row r="7" ht="263" customHeight="1">
      <c r="A7" s="17" t="n">
        <v>2025</v>
      </c>
      <c r="B7" s="5" t="n">
        <v>494.353</v>
      </c>
      <c r="C7" s="5" t="n">
        <v>455.001</v>
      </c>
      <c r="D7" s="5" t="n">
        <v>317.692</v>
      </c>
      <c r="E7" s="5" t="n">
        <v>107.49889</v>
      </c>
      <c r="F7" s="5" t="n">
        <v>65.134</v>
      </c>
      <c r="G7" s="4" t="n"/>
      <c r="H7" s="5" t="n">
        <v>14.19107398963898</v>
      </c>
      <c r="I7" s="5" t="n">
        <v>6.217419536242321</v>
      </c>
      <c r="J7" s="5" t="n">
        <v>3.588528844772865</v>
      </c>
      <c r="K7" s="5" t="n">
        <v>0.3078771646981003</v>
      </c>
      <c r="L7" s="5" t="n">
        <v>5.746905551296341</v>
      </c>
      <c r="M7" s="12" t="inlineStr">
        <is>
          <t>ELEC001</t>
        </is>
      </c>
      <c r="N7" s="12" t="inlineStr">
        <is>
          <t>A</t>
        </is>
      </c>
      <c r="O7" s="5" t="n">
        <v>137.309</v>
      </c>
      <c r="P7" s="12" t="inlineStr">
        <is>
          <t>National electricity utilization: PLN including PLN Batam plus non-PLN</t>
        </is>
      </c>
      <c r="Q7" s="12" t="inlineStr">
        <is>
          <t>PLN including subholding PT PLN Batam</t>
        </is>
      </c>
      <c r="R7" s="12" t="inlineStr">
        <is>
          <t>PLN only; not a synchronized national system peak</t>
        </is>
      </c>
      <c r="S7" s="12" t="inlineStr">
        <is>
          <t>unaudited</t>
        </is>
      </c>
      <c r="T7" s="12" t="inlineStr">
        <is>
          <t>PLN production and purchases plus IUPTLS and PPU generation; ownership classification introduced in 2025</t>
        </is>
      </c>
      <c r="U7" s="13" t="b">
        <v>0</v>
      </c>
      <c r="V7" s="12" t="inlineStr">
        <is>
          <t>HEESI2025 table6.4.4 printed112-113 / PDF128-129</t>
        </is>
      </c>
      <c r="W7" s="12" t="inlineStr">
        <is>
          <t>HEESI2025 table6.4.2B printed108-110 / PDF124-126</t>
        </is>
      </c>
      <c r="X7" s="12" t="inlineStr">
        <is>
          <t>HEESI2025 table6.4.1B printed102-103 / PDF118-119</t>
        </is>
      </c>
      <c r="Y7" s="12" t="inlineStr">
        <is>
          <t>HEESI2025 table6.4.8 printed117 / PDF133</t>
        </is>
      </c>
      <c r="Z7" s="12" t="inlineStr">
        <is>
          <t>A</t>
        </is>
      </c>
      <c r="AA7" s="12" t="inlineStr">
        <is>
          <t>A</t>
        </is>
      </c>
      <c r="AB7" s="12" t="inlineStr">
        <is>
          <t>A</t>
        </is>
      </c>
      <c r="AC7" s="12" t="inlineStr">
        <is>
          <t>A</t>
        </is>
      </c>
      <c r="AD7" s="12" t="inlineStr">
        <is>
          <t>A</t>
        </is>
      </c>
      <c r="AE7" s="12" t="inlineStr">
        <is>
          <t>E</t>
        </is>
      </c>
      <c r="AF7" s="12" t="inlineStr">
        <is>
          <t>Reported totals preserved without forcing energy balance. Consumption exceeds reported generation2020-2024 because source boundaries/classifications do not fully align; do not infer a physical deficit. National fuel mix not fully verified for historical years. 2025 classification change precludes interpreting generation growth as like-for-like.</t>
        </is>
      </c>
      <c r="AG7" s="5" t="n">
        <v>5.746905551296341</v>
      </c>
      <c r="AH7" s="5" t="n">
        <v>67.63304764004668</v>
      </c>
      <c r="AI7" s="5" t="n">
        <v>2.315147273304703</v>
      </c>
      <c r="AJ7" s="12" t="inlineStr">
        <is>
          <t>Sum matching PLN own + PLN purchases + IUPTLS/PPU generation components /494353GWh *100. Gas70154; hydro30736; geothermal17740; solar1522; bioenergy+wind28410GWh. Coal unknown: steam334346GWh is not explicitly all coal.</t>
        </is>
      </c>
      <c r="AK7" s="12" t="inlineStr">
        <is>
          <t>E</t>
        </is>
      </c>
      <c r="AL7" s="12" t="inlineStr">
        <is>
          <t>E</t>
        </is>
      </c>
      <c r="AM7" s="12" t="inlineStr">
        <is>
          <t>E</t>
        </is>
      </c>
      <c r="AN7" s="12" t="inlineStr">
        <is>
          <t>E</t>
        </is>
      </c>
      <c r="AO7" s="12" t="inlineStr">
        <is>
          <t>E</t>
        </is>
      </c>
      <c r="AP7" s="12" t="inlineStr">
        <is>
          <t>E</t>
        </is>
      </c>
      <c r="AQ7" s="12" t="inlineStr">
        <is>
          <t>E</t>
        </is>
      </c>
      <c r="AR7" s="12" t="inlineStr">
        <is>
          <t>E</t>
        </is>
      </c>
    </row>
  </sheetData>
  <autoFilter ref="A1:AR7"/>
  <pageMargins left="0.75" right="0.75" top="1" bottom="1" header="0.5" footer="0.5"/>
  <pageSetup orientation="landscape" paperSize="8" fitToHeight="0" fitToWidth="1"/>
</worksheet>
</file>

<file path=xl/worksheets/sheet4.xml><?xml version="1.0" encoding="utf-8"?>
<worksheet xmlns="http://schemas.openxmlformats.org/spreadsheetml/2006/main">
  <sheetPr>
    <tabColor rgb="00326D78"/>
    <outlinePr summaryBelow="1" summaryRight="1"/>
    <pageSetUpPr fitToPage="1"/>
  </sheetPr>
  <dimension ref="A1:M7"/>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19" customWidth="1" min="3" max="3"/>
    <col width="19" customWidth="1" min="4" max="4"/>
    <col width="62" customWidth="1" min="5" max="5"/>
    <col width="14" customWidth="1" min="6" max="6"/>
    <col width="14" customWidth="1" min="7" max="7"/>
    <col width="19" customWidth="1" min="8" max="8"/>
    <col width="19" customWidth="1" min="9" max="9"/>
    <col width="19" customWidth="1" min="10" max="10"/>
    <col width="19" customWidth="1" min="11" max="11"/>
    <col width="19" customWidth="1" min="12" max="12"/>
    <col width="19" customWidth="1" min="13" max="13"/>
  </cols>
  <sheetData>
    <row r="1" ht="44" customHeight="1">
      <c r="A1" s="3" t="inlineStr">
        <is>
          <t>customer_class</t>
        </is>
      </c>
      <c r="B1" s="3" t="inlineStr">
        <is>
          <t>voltage_level</t>
        </is>
      </c>
      <c r="C1" s="3" t="inlineStr">
        <is>
          <t>tariff_rp_per_kwh</t>
        </is>
      </c>
      <c r="D1" s="3" t="inlineStr">
        <is>
          <t>effective_period</t>
        </is>
      </c>
      <c r="E1" s="3" t="inlineStr">
        <is>
          <t>notes</t>
        </is>
      </c>
      <c r="F1" s="3" t="inlineStr">
        <is>
          <t>source_id</t>
        </is>
      </c>
      <c r="G1" s="3" t="inlineStr">
        <is>
          <t>data_class</t>
        </is>
      </c>
      <c r="H1" s="3" t="inlineStr">
        <is>
          <t>tariff_block</t>
        </is>
      </c>
      <c r="I1" s="3" t="inlineStr">
        <is>
          <t>minimum_connection_kva</t>
        </is>
      </c>
      <c r="J1" s="3" t="inlineStr">
        <is>
          <t>minimum_connection_exclusive</t>
        </is>
      </c>
      <c r="K1" s="3" t="inlineStr">
        <is>
          <t>peak_multiplier_min</t>
        </is>
      </c>
      <c r="L1" s="3" t="inlineStr">
        <is>
          <t>peak_multiplier_max</t>
        </is>
      </c>
      <c r="M1" s="3" t="inlineStr">
        <is>
          <t>reactive_tariff_rp_per_kvarh</t>
        </is>
      </c>
    </row>
    <row r="2" ht="98" customHeight="1">
      <c r="A2" s="12" t="inlineStr">
        <is>
          <t>B-3</t>
        </is>
      </c>
      <c r="B2" s="12" t="inlineStr">
        <is>
          <t>TM / TT (medium / high voltage)</t>
        </is>
      </c>
      <c r="C2" s="5" t="n">
        <v>1035.78</v>
      </c>
      <c r="D2" s="12" t="inlineStr">
        <is>
          <t>2026-07-01/2026-09-30</t>
        </is>
      </c>
      <c r="E2" s="12" t="inlineStr">
        <is>
          <t>Published energy component; excludes negotiated premiums, minimum-bill effects, taxes and reactive charges. No Q4 2026 confirmation. Offpeak LWBP for &gt;200kVA. Monthly minimum:40hours*connectedkVA*LWBP tariff. Reactive charge1114.74Rp/kVArh if average monthly PF&lt;0.85.</t>
        </is>
      </c>
      <c r="F2" s="12" t="inlineStr">
        <is>
          <t>ELEC002</t>
        </is>
      </c>
      <c r="G2" s="12" t="inlineStr">
        <is>
          <t>A</t>
        </is>
      </c>
      <c r="H2" s="12" t="inlineStr">
        <is>
          <t>LWBP</t>
        </is>
      </c>
      <c r="I2" s="5" t="n">
        <v>200</v>
      </c>
      <c r="J2" s="13" t="b">
        <v>1</v>
      </c>
      <c r="K2" s="5" t="n">
        <v>1.4</v>
      </c>
      <c r="L2" s="5" t="n">
        <v>2</v>
      </c>
      <c r="M2" s="5" t="n">
        <v>1114.74</v>
      </c>
    </row>
    <row r="3" ht="98" customHeight="1">
      <c r="A3" s="12" t="inlineStr">
        <is>
          <t>B-3</t>
        </is>
      </c>
      <c r="B3" s="12" t="inlineStr">
        <is>
          <t>TM / TT (medium / high voltage)</t>
        </is>
      </c>
      <c r="C3" s="4" t="n"/>
      <c r="D3" s="12" t="inlineStr">
        <is>
          <t>2026-07-01/2026-09-30</t>
        </is>
      </c>
      <c r="E3" s="12" t="inlineStr">
        <is>
          <t>Published energy component; excludes negotiated premiums, minimum-bill effects, taxes and reactive charges. No Q4 2026 confirmation. Peak WBP=K*1035.78Rp/kWh,1.4&lt;=K&lt;=2.0, set by PLN according to local system load. No universal blended flat tariff.</t>
        </is>
      </c>
      <c r="F3" s="12" t="inlineStr">
        <is>
          <t>ELEC002</t>
        </is>
      </c>
      <c r="G3" s="12" t="inlineStr">
        <is>
          <t>A</t>
        </is>
      </c>
      <c r="H3" s="12" t="inlineStr">
        <is>
          <t>WBP</t>
        </is>
      </c>
      <c r="I3" s="5" t="n">
        <v>200</v>
      </c>
      <c r="J3" s="13" t="b">
        <v>1</v>
      </c>
      <c r="K3" s="5" t="n">
        <v>1.4</v>
      </c>
      <c r="L3" s="5" t="n">
        <v>2</v>
      </c>
      <c r="M3" s="5" t="n">
        <v>1114.74</v>
      </c>
    </row>
    <row r="4" ht="98" customHeight="1">
      <c r="A4" s="12" t="inlineStr">
        <is>
          <t>I-3</t>
        </is>
      </c>
      <c r="B4" s="12" t="inlineStr">
        <is>
          <t>TM (medium voltage)</t>
        </is>
      </c>
      <c r="C4" s="5" t="n">
        <v>1035.78</v>
      </c>
      <c r="D4" s="12" t="inlineStr">
        <is>
          <t>2026-07-01/2026-09-30</t>
        </is>
      </c>
      <c r="E4" s="12" t="inlineStr">
        <is>
          <t>Published energy component; excludes negotiated premiums, minimum-bill effects, taxes and reactive charges. No Q4 2026 confirmation. Offpeak LWBP for &gt;200kVA. Monthly minimum:40hours*connectedkVA*LWBP tariff. Reactive charge1114.74Rp/kVArh if average monthly PF&lt;0.85.</t>
        </is>
      </c>
      <c r="F4" s="12" t="inlineStr">
        <is>
          <t>ELEC002</t>
        </is>
      </c>
      <c r="G4" s="12" t="inlineStr">
        <is>
          <t>A</t>
        </is>
      </c>
      <c r="H4" s="12" t="inlineStr">
        <is>
          <t>LWBP</t>
        </is>
      </c>
      <c r="I4" s="5" t="n">
        <v>200</v>
      </c>
      <c r="J4" s="13" t="b">
        <v>1</v>
      </c>
      <c r="K4" s="5" t="n">
        <v>1.4</v>
      </c>
      <c r="L4" s="5" t="n">
        <v>2</v>
      </c>
      <c r="M4" s="5" t="n">
        <v>1114.74</v>
      </c>
    </row>
    <row r="5" ht="98" customHeight="1">
      <c r="A5" s="12" t="inlineStr">
        <is>
          <t>I-3</t>
        </is>
      </c>
      <c r="B5" s="12" t="inlineStr">
        <is>
          <t>TM (medium voltage)</t>
        </is>
      </c>
      <c r="C5" s="4" t="n"/>
      <c r="D5" s="12" t="inlineStr">
        <is>
          <t>2026-07-01/2026-09-30</t>
        </is>
      </c>
      <c r="E5" s="12" t="inlineStr">
        <is>
          <t>Published energy component; excludes negotiated premiums, minimum-bill effects, taxes and reactive charges. No Q4 2026 confirmation. Peak WBP=K*1035.78Rp/kWh,1.4&lt;=K&lt;=2.0, set by PLN according to local system load. No universal blended flat tariff.</t>
        </is>
      </c>
      <c r="F5" s="12" t="inlineStr">
        <is>
          <t>ELEC002</t>
        </is>
      </c>
      <c r="G5" s="12" t="inlineStr">
        <is>
          <t>A</t>
        </is>
      </c>
      <c r="H5" s="12" t="inlineStr">
        <is>
          <t>WBP</t>
        </is>
      </c>
      <c r="I5" s="5" t="n">
        <v>200</v>
      </c>
      <c r="J5" s="13" t="b">
        <v>1</v>
      </c>
      <c r="K5" s="5" t="n">
        <v>1.4</v>
      </c>
      <c r="L5" s="5" t="n">
        <v>2</v>
      </c>
      <c r="M5" s="5" t="n">
        <v>1114.74</v>
      </c>
    </row>
    <row r="6" ht="128" customHeight="1">
      <c r="A6" s="12" t="inlineStr">
        <is>
          <t>I-4</t>
        </is>
      </c>
      <c r="B6" s="12" t="inlineStr">
        <is>
          <t>TT (high voltage)</t>
        </is>
      </c>
      <c r="C6" s="5" t="n">
        <v>996.74</v>
      </c>
      <c r="D6" s="12" t="inlineStr">
        <is>
          <t>2026-07-01/2026-09-30</t>
        </is>
      </c>
      <c r="E6" s="12" t="inlineStr">
        <is>
          <t>Published energy component; excludes negotiated premiums, minimum-bill effects, taxes and reactive charges. No Q4 2026 confirmation. WBP and LWBP same published energy rate. Requires industrial high-voltage contract&gt;=30000kVA; do not assume all DCs qualify. Monthly minimum40hours*connectedkVA*energy tariff. Reactive charge996.74Rp/kVArh if monthlyPF&lt;0.85.</t>
        </is>
      </c>
      <c r="F6" s="12" t="inlineStr">
        <is>
          <t>ELEC002</t>
        </is>
      </c>
      <c r="G6" s="12" t="inlineStr">
        <is>
          <t>A</t>
        </is>
      </c>
      <c r="H6" s="12" t="inlineStr">
        <is>
          <t>WBP + LWBP</t>
        </is>
      </c>
      <c r="I6" s="5" t="n">
        <v>30000</v>
      </c>
      <c r="J6" s="13" t="b">
        <v>0</v>
      </c>
      <c r="K6" s="5" t="n">
        <v>1</v>
      </c>
      <c r="L6" s="5" t="n">
        <v>1</v>
      </c>
      <c r="M6" s="5" t="n">
        <v>996.74</v>
      </c>
    </row>
    <row r="7" ht="68" customHeight="1">
      <c r="A7" s="12" t="inlineStr">
        <is>
          <t>Premium electricity / bespoke high-voltage contract</t>
        </is>
      </c>
      <c r="B7" s="12" t="inlineStr">
        <is>
          <t>Site-specific medium / high voltage</t>
        </is>
      </c>
      <c r="C7" s="4" t="n"/>
      <c r="D7" s="12" t="inlineStr">
        <is>
          <t>Not publicly disclosed for a representative DC contract</t>
        </is>
      </c>
      <c r="E7" s="12" t="inlineStr">
        <is>
          <t>No validated site-specific premium-service quote. Regular tariff eligibility and reliability/service premium are contract-specific. Leave rate unknown and apply explicit scenario premium only in modeling.</t>
        </is>
      </c>
      <c r="F7" s="12" t="inlineStr">
        <is>
          <t>ELEC002</t>
        </is>
      </c>
      <c r="G7" s="12" t="inlineStr">
        <is>
          <t>E</t>
        </is>
      </c>
      <c r="H7" s="12" t="inlineStr">
        <is>
          <t>contract specific</t>
        </is>
      </c>
      <c r="I7" s="4" t="n"/>
      <c r="J7" s="4" t="n"/>
      <c r="K7" s="4" t="n"/>
      <c r="L7" s="4" t="n"/>
      <c r="M7" s="4" t="n"/>
    </row>
  </sheetData>
  <autoFilter ref="A1:M7"/>
  <pageMargins left="0.75" right="0.75" top="1" bottom="1" header="0.5" footer="0.5"/>
  <pageSetup orientation="landscape" paperSize="8" fitToHeight="0" fitToWidth="1"/>
</worksheet>
</file>

<file path=xl/worksheets/sheet5.xml><?xml version="1.0" encoding="utf-8"?>
<worksheet xmlns="http://schemas.openxmlformats.org/spreadsheetml/2006/main">
  <sheetPr>
    <tabColor rgb="00326D78"/>
    <outlinePr summaryBelow="1" summaryRight="1"/>
    <pageSetUpPr fitToPage="1"/>
  </sheetPr>
  <dimension ref="A1:P38"/>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34" customWidth="1" min="3" max="3"/>
    <col width="19" customWidth="1" min="4" max="4"/>
    <col width="19" customWidth="1" min="5" max="5"/>
    <col width="19" customWidth="1" min="6" max="6"/>
    <col width="14" customWidth="1" min="7" max="7"/>
    <col width="14" customWidth="1" min="8" max="8"/>
    <col width="62" customWidth="1" min="9" max="9"/>
    <col width="19" customWidth="1" min="10" max="10"/>
    <col width="19" customWidth="1" min="11" max="11"/>
    <col width="19" customWidth="1" min="12" max="12"/>
    <col width="19" customWidth="1" min="13" max="13"/>
    <col width="19" customWidth="1" min="14" max="14"/>
    <col width="19" customWidth="1" min="15" max="15"/>
    <col width="19" customWidth="1" min="16" max="16"/>
  </cols>
  <sheetData>
    <row r="1" ht="44" customHeight="1">
      <c r="A1" s="3" t="inlineStr">
        <is>
          <t>location</t>
        </is>
      </c>
      <c r="B1" s="3" t="inlineStr">
        <is>
          <t>provider</t>
        </is>
      </c>
      <c r="C1" s="3" t="inlineStr">
        <is>
          <t>customer_category</t>
        </is>
      </c>
      <c r="D1" s="3" t="inlineStr">
        <is>
          <t>consumption_band</t>
        </is>
      </c>
      <c r="E1" s="3" t="inlineStr">
        <is>
          <t>tariff_rp_per_m3</t>
        </is>
      </c>
      <c r="F1" s="3" t="inlineStr">
        <is>
          <t>effective_date</t>
        </is>
      </c>
      <c r="G1" s="3" t="inlineStr">
        <is>
          <t>source_id</t>
        </is>
      </c>
      <c r="H1" s="3" t="inlineStr">
        <is>
          <t>data_class</t>
        </is>
      </c>
      <c r="I1" s="3" t="inlineStr">
        <is>
          <t>notes</t>
        </is>
      </c>
      <c r="J1" s="3" t="inlineStr">
        <is>
          <t>band_min_m3</t>
        </is>
      </c>
      <c r="K1" s="3" t="inlineStr">
        <is>
          <t>band_max_m3</t>
        </is>
      </c>
      <c r="L1" s="3" t="inlineStr">
        <is>
          <t>tariff_status</t>
        </is>
      </c>
      <c r="M1" s="3" t="inlineStr">
        <is>
          <t>secondary_source_id</t>
        </is>
      </c>
      <c r="N1" s="3" t="inlineStr">
        <is>
          <t>source_locator</t>
        </is>
      </c>
      <c r="O1" s="3" t="inlineStr">
        <is>
          <t>reported_range_low_rp_per_m3</t>
        </is>
      </c>
      <c r="P1" s="3" t="inlineStr">
        <is>
          <t>reported_range_high_rp_per_m3</t>
        </is>
      </c>
    </row>
    <row r="2" ht="68" customHeight="1">
      <c r="A2" s="12" t="inlineStr">
        <is>
          <t>Jakarta</t>
        </is>
      </c>
      <c r="B2" s="12" t="inlineStr">
        <is>
          <t>PAM JAYA</t>
        </is>
      </c>
      <c r="C2" s="12" t="inlineStr">
        <is>
          <t>K III Niaga/Industri Kecil</t>
        </is>
      </c>
      <c r="D2" s="12" t="inlineStr">
        <is>
          <t>0-10 m3/month</t>
        </is>
      </c>
      <c r="E2" s="5" t="n">
        <v>4900</v>
      </c>
      <c r="F2" s="15" t="n">
        <v>45658</v>
      </c>
      <c r="G2" s="12" t="inlineStr">
        <is>
          <t>WB001</t>
        </is>
      </c>
      <c r="H2" s="12" t="inlineStr">
        <is>
          <t>A</t>
        </is>
      </c>
      <c r="I2" s="12" t="inlineStr">
        <is>
          <t>Published local marginal block tariff; monthly progressive bands. Effective date corroborated by WB002. Customer classification and meter fees/taxes require site verification.</t>
        </is>
      </c>
      <c r="J2" s="5" t="n">
        <v>0</v>
      </c>
      <c r="K2" s="5" t="n">
        <v>10</v>
      </c>
      <c r="L2" s="12" t="inlineStr">
        <is>
          <t>effective_date_verified_contract_unverified</t>
        </is>
      </c>
      <c r="M2" s="12" t="inlineStr">
        <is>
          <t>WB002</t>
        </is>
      </c>
      <c r="N2" s="12" t="inlineStr">
        <is>
          <t>PDF p2 (index1), KelompokKIII or Khusus; monthly fees on p1</t>
        </is>
      </c>
      <c r="O2" s="4" t="n"/>
      <c r="P2" s="4" t="n"/>
    </row>
    <row r="3" ht="68" customHeight="1">
      <c r="A3" s="12" t="inlineStr">
        <is>
          <t>Jakarta</t>
        </is>
      </c>
      <c r="B3" s="12" t="inlineStr">
        <is>
          <t>PAM JAYA</t>
        </is>
      </c>
      <c r="C3" s="12" t="inlineStr">
        <is>
          <t>K III Niaga/Industri Kecil</t>
        </is>
      </c>
      <c r="D3" s="12" t="inlineStr">
        <is>
          <t>11-20 m3/month</t>
        </is>
      </c>
      <c r="E3" s="5" t="n">
        <v>9500</v>
      </c>
      <c r="F3" s="15" t="n">
        <v>45658</v>
      </c>
      <c r="G3" s="12" t="inlineStr">
        <is>
          <t>WB001</t>
        </is>
      </c>
      <c r="H3" s="12" t="inlineStr">
        <is>
          <t>A</t>
        </is>
      </c>
      <c r="I3" s="12" t="inlineStr">
        <is>
          <t>Published local marginal block tariff; monthly progressive bands. Effective date corroborated by WB002. Customer classification and meter fees/taxes require site verification.</t>
        </is>
      </c>
      <c r="J3" s="5" t="n">
        <v>11</v>
      </c>
      <c r="K3" s="5" t="n">
        <v>20</v>
      </c>
      <c r="L3" s="12" t="inlineStr">
        <is>
          <t>effective_date_verified_contract_unverified</t>
        </is>
      </c>
      <c r="M3" s="12" t="inlineStr">
        <is>
          <t>WB002</t>
        </is>
      </c>
      <c r="N3" s="12" t="inlineStr">
        <is>
          <t>PDF p2 (index1), KelompokKIII or Khusus; monthly fees on p1</t>
        </is>
      </c>
      <c r="O3" s="4" t="n"/>
      <c r="P3" s="4" t="n"/>
    </row>
    <row r="4" ht="68" customHeight="1">
      <c r="A4" s="12" t="inlineStr">
        <is>
          <t>Jakarta</t>
        </is>
      </c>
      <c r="B4" s="12" t="inlineStr">
        <is>
          <t>PAM JAYA</t>
        </is>
      </c>
      <c r="C4" s="12" t="inlineStr">
        <is>
          <t>K III Niaga/Industri Kecil</t>
        </is>
      </c>
      <c r="D4" s="12" t="inlineStr">
        <is>
          <t>&gt;20 m3/month</t>
        </is>
      </c>
      <c r="E4" s="5" t="n">
        <v>12500</v>
      </c>
      <c r="F4" s="15" t="n">
        <v>45658</v>
      </c>
      <c r="G4" s="12" t="inlineStr">
        <is>
          <t>WB001</t>
        </is>
      </c>
      <c r="H4" s="12" t="inlineStr">
        <is>
          <t>A</t>
        </is>
      </c>
      <c r="I4" s="12" t="inlineStr">
        <is>
          <t>Published local marginal block tariff; monthly progressive bands. Effective date corroborated by WB002. Customer classification and meter fees/taxes require site verification.</t>
        </is>
      </c>
      <c r="J4" s="5" t="n">
        <v>21</v>
      </c>
      <c r="K4" s="4" t="n"/>
      <c r="L4" s="12" t="inlineStr">
        <is>
          <t>effective_date_verified_contract_unverified</t>
        </is>
      </c>
      <c r="M4" s="12" t="inlineStr">
        <is>
          <t>WB002</t>
        </is>
      </c>
      <c r="N4" s="12" t="inlineStr">
        <is>
          <t>PDF p2 (index1), KelompokKIII or Khusus; monthly fees on p1</t>
        </is>
      </c>
      <c r="O4" s="4" t="n"/>
      <c r="P4" s="4" t="n"/>
    </row>
    <row r="5" ht="68" customHeight="1">
      <c r="A5" s="12" t="inlineStr">
        <is>
          <t>Jakarta</t>
        </is>
      </c>
      <c r="B5" s="12" t="inlineStr">
        <is>
          <t>PAM JAYA</t>
        </is>
      </c>
      <c r="C5" s="12" t="inlineStr">
        <is>
          <t>K III Niaga/Industri Menengah</t>
        </is>
      </c>
      <c r="D5" s="12" t="inlineStr">
        <is>
          <t>0-10 m3/month</t>
        </is>
      </c>
      <c r="E5" s="5" t="n">
        <v>6825</v>
      </c>
      <c r="F5" s="15" t="n">
        <v>45658</v>
      </c>
      <c r="G5" s="12" t="inlineStr">
        <is>
          <t>WB001</t>
        </is>
      </c>
      <c r="H5" s="12" t="inlineStr">
        <is>
          <t>A</t>
        </is>
      </c>
      <c r="I5" s="12" t="inlineStr">
        <is>
          <t>Published local marginal block tariff; monthly progressive bands. Effective date corroborated by WB002. Customer classification and meter fees/taxes require site verification.</t>
        </is>
      </c>
      <c r="J5" s="5" t="n">
        <v>0</v>
      </c>
      <c r="K5" s="5" t="n">
        <v>10</v>
      </c>
      <c r="L5" s="12" t="inlineStr">
        <is>
          <t>effective_date_verified_contract_unverified</t>
        </is>
      </c>
      <c r="M5" s="12" t="inlineStr">
        <is>
          <t>WB002</t>
        </is>
      </c>
      <c r="N5" s="12" t="inlineStr">
        <is>
          <t>PDF p2 (index1), KelompokKIII or Khusus; monthly fees on p1</t>
        </is>
      </c>
      <c r="O5" s="4" t="n"/>
      <c r="P5" s="4" t="n"/>
    </row>
    <row r="6" ht="68" customHeight="1">
      <c r="A6" s="12" t="inlineStr">
        <is>
          <t>Jakarta</t>
        </is>
      </c>
      <c r="B6" s="12" t="inlineStr">
        <is>
          <t>PAM JAYA</t>
        </is>
      </c>
      <c r="C6" s="12" t="inlineStr">
        <is>
          <t>K III Niaga/Industri Menengah</t>
        </is>
      </c>
      <c r="D6" s="12" t="inlineStr">
        <is>
          <t>11-20 m3/month</t>
        </is>
      </c>
      <c r="E6" s="5" t="n">
        <v>12500</v>
      </c>
      <c r="F6" s="15" t="n">
        <v>45658</v>
      </c>
      <c r="G6" s="12" t="inlineStr">
        <is>
          <t>WB001</t>
        </is>
      </c>
      <c r="H6" s="12" t="inlineStr">
        <is>
          <t>A</t>
        </is>
      </c>
      <c r="I6" s="12" t="inlineStr">
        <is>
          <t>Published local marginal block tariff; monthly progressive bands. Effective date corroborated by WB002. Customer classification and meter fees/taxes require site verification.</t>
        </is>
      </c>
      <c r="J6" s="5" t="n">
        <v>11</v>
      </c>
      <c r="K6" s="5" t="n">
        <v>20</v>
      </c>
      <c r="L6" s="12" t="inlineStr">
        <is>
          <t>effective_date_verified_contract_unverified</t>
        </is>
      </c>
      <c r="M6" s="12" t="inlineStr">
        <is>
          <t>WB002</t>
        </is>
      </c>
      <c r="N6" s="12" t="inlineStr">
        <is>
          <t>PDF p2 (index1), KelompokKIII or Khusus; monthly fees on p1</t>
        </is>
      </c>
      <c r="O6" s="4" t="n"/>
      <c r="P6" s="4" t="n"/>
    </row>
    <row r="7" ht="68" customHeight="1">
      <c r="A7" s="12" t="inlineStr">
        <is>
          <t>Jakarta</t>
        </is>
      </c>
      <c r="B7" s="12" t="inlineStr">
        <is>
          <t>PAM JAYA</t>
        </is>
      </c>
      <c r="C7" s="12" t="inlineStr">
        <is>
          <t>K III Niaga/Industri Menengah</t>
        </is>
      </c>
      <c r="D7" s="12" t="inlineStr">
        <is>
          <t>&gt;20 m3/month</t>
        </is>
      </c>
      <c r="E7" s="5" t="n">
        <v>17500</v>
      </c>
      <c r="F7" s="15" t="n">
        <v>45658</v>
      </c>
      <c r="G7" s="12" t="inlineStr">
        <is>
          <t>WB001</t>
        </is>
      </c>
      <c r="H7" s="12" t="inlineStr">
        <is>
          <t>A</t>
        </is>
      </c>
      <c r="I7" s="12" t="inlineStr">
        <is>
          <t>Published local marginal block tariff; monthly progressive bands. Effective date corroborated by WB002. Customer classification and meter fees/taxes require site verification.</t>
        </is>
      </c>
      <c r="J7" s="5" t="n">
        <v>21</v>
      </c>
      <c r="K7" s="4" t="n"/>
      <c r="L7" s="12" t="inlineStr">
        <is>
          <t>effective_date_verified_contract_unverified</t>
        </is>
      </c>
      <c r="M7" s="12" t="inlineStr">
        <is>
          <t>WB002</t>
        </is>
      </c>
      <c r="N7" s="12" t="inlineStr">
        <is>
          <t>PDF p2 (index1), KelompokKIII or Khusus; monthly fees on p1</t>
        </is>
      </c>
      <c r="O7" s="4" t="n"/>
      <c r="P7" s="4" t="n"/>
    </row>
    <row r="8" ht="68" customHeight="1">
      <c r="A8" s="12" t="inlineStr">
        <is>
          <t>Jakarta</t>
        </is>
      </c>
      <c r="B8" s="12" t="inlineStr">
        <is>
          <t>PAM JAYA</t>
        </is>
      </c>
      <c r="C8" s="12" t="inlineStr">
        <is>
          <t>K III Niaga/Industri Besar</t>
        </is>
      </c>
      <c r="D8" s="12" t="inlineStr">
        <is>
          <t>0-10 m3/month</t>
        </is>
      </c>
      <c r="E8" s="5" t="n">
        <v>12550</v>
      </c>
      <c r="F8" s="15" t="n">
        <v>45658</v>
      </c>
      <c r="G8" s="12" t="inlineStr">
        <is>
          <t>WB001</t>
        </is>
      </c>
      <c r="H8" s="12" t="inlineStr">
        <is>
          <t>A</t>
        </is>
      </c>
      <c r="I8" s="12" t="inlineStr">
        <is>
          <t>Published local marginal block tariff; monthly progressive bands. Effective date corroborated by WB002. Customer classification and meter fees/taxes require site verification.</t>
        </is>
      </c>
      <c r="J8" s="5" t="n">
        <v>0</v>
      </c>
      <c r="K8" s="5" t="n">
        <v>10</v>
      </c>
      <c r="L8" s="12" t="inlineStr">
        <is>
          <t>effective_date_verified_contract_unverified</t>
        </is>
      </c>
      <c r="M8" s="12" t="inlineStr">
        <is>
          <t>WB002</t>
        </is>
      </c>
      <c r="N8" s="12" t="inlineStr">
        <is>
          <t>PDF p2 (index1), KelompokKIII or Khusus; monthly fees on p1</t>
        </is>
      </c>
      <c r="O8" s="4" t="n"/>
      <c r="P8" s="4" t="n"/>
    </row>
    <row r="9" ht="68" customHeight="1">
      <c r="A9" s="12" t="inlineStr">
        <is>
          <t>Jakarta</t>
        </is>
      </c>
      <c r="B9" s="12" t="inlineStr">
        <is>
          <t>PAM JAYA</t>
        </is>
      </c>
      <c r="C9" s="12" t="inlineStr">
        <is>
          <t>K III Niaga/Industri Besar</t>
        </is>
      </c>
      <c r="D9" s="12" t="inlineStr">
        <is>
          <t>11-20 m3/month</t>
        </is>
      </c>
      <c r="E9" s="5" t="n">
        <v>17500</v>
      </c>
      <c r="F9" s="15" t="n">
        <v>45658</v>
      </c>
      <c r="G9" s="12" t="inlineStr">
        <is>
          <t>WB001</t>
        </is>
      </c>
      <c r="H9" s="12" t="inlineStr">
        <is>
          <t>A</t>
        </is>
      </c>
      <c r="I9" s="12" t="inlineStr">
        <is>
          <t>Published local marginal block tariff; monthly progressive bands. Effective date corroborated by WB002. Customer classification and meter fees/taxes require site verification.</t>
        </is>
      </c>
      <c r="J9" s="5" t="n">
        <v>11</v>
      </c>
      <c r="K9" s="5" t="n">
        <v>20</v>
      </c>
      <c r="L9" s="12" t="inlineStr">
        <is>
          <t>effective_date_verified_contract_unverified</t>
        </is>
      </c>
      <c r="M9" s="12" t="inlineStr">
        <is>
          <t>WB002</t>
        </is>
      </c>
      <c r="N9" s="12" t="inlineStr">
        <is>
          <t>PDF p2 (index1), KelompokKIII or Khusus; monthly fees on p1</t>
        </is>
      </c>
      <c r="O9" s="4" t="n"/>
      <c r="P9" s="4" t="n"/>
    </row>
    <row r="10" ht="68" customHeight="1">
      <c r="A10" s="12" t="inlineStr">
        <is>
          <t>Jakarta</t>
        </is>
      </c>
      <c r="B10" s="12" t="inlineStr">
        <is>
          <t>PAM JAYA</t>
        </is>
      </c>
      <c r="C10" s="12" t="inlineStr">
        <is>
          <t>K III Niaga/Industri Besar</t>
        </is>
      </c>
      <c r="D10" s="12" t="inlineStr">
        <is>
          <t>&gt;20 m3/month</t>
        </is>
      </c>
      <c r="E10" s="5" t="n">
        <v>21500</v>
      </c>
      <c r="F10" s="15" t="n">
        <v>45658</v>
      </c>
      <c r="G10" s="12" t="inlineStr">
        <is>
          <t>WB001</t>
        </is>
      </c>
      <c r="H10" s="12" t="inlineStr">
        <is>
          <t>A</t>
        </is>
      </c>
      <c r="I10" s="12" t="inlineStr">
        <is>
          <t>Published local marginal block tariff; monthly progressive bands. Effective date corroborated by WB002. Customer classification and meter fees/taxes require site verification.</t>
        </is>
      </c>
      <c r="J10" s="5" t="n">
        <v>21</v>
      </c>
      <c r="K10" s="4" t="n"/>
      <c r="L10" s="12" t="inlineStr">
        <is>
          <t>effective_date_verified_contract_unverified</t>
        </is>
      </c>
      <c r="M10" s="12" t="inlineStr">
        <is>
          <t>WB002</t>
        </is>
      </c>
      <c r="N10" s="12" t="inlineStr">
        <is>
          <t>PDF p2 (index1), KelompokKIII or Khusus; monthly fees on p1</t>
        </is>
      </c>
      <c r="O10" s="4" t="n"/>
      <c r="P10" s="4" t="n"/>
    </row>
    <row r="11" ht="68" customHeight="1">
      <c r="A11" s="12" t="inlineStr">
        <is>
          <t>Jakarta</t>
        </is>
      </c>
      <c r="B11" s="12" t="inlineStr">
        <is>
          <t>PAM JAYA</t>
        </is>
      </c>
      <c r="C11" s="12" t="inlineStr">
        <is>
          <t>Kelompok Khusus Kesepakatan Komersial</t>
        </is>
      </c>
      <c r="D11" s="12" t="inlineStr">
        <is>
          <t>Commercial agreement</t>
        </is>
      </c>
      <c r="E11" s="4" t="n"/>
      <c r="F11" s="15" t="n">
        <v>45658</v>
      </c>
      <c r="G11" s="12" t="inlineStr">
        <is>
          <t>WB001</t>
        </is>
      </c>
      <c r="H11" s="12" t="inlineStr">
        <is>
          <t>A</t>
        </is>
      </c>
      <c r="I11" s="12" t="inlineStr">
        <is>
          <t>Negotiated rate; source says at least full tariff. No numeric agreement rate published.</t>
        </is>
      </c>
      <c r="J11" s="4" t="n"/>
      <c r="K11" s="4" t="n"/>
      <c r="L11" s="12" t="inlineStr">
        <is>
          <t>negotiated_rate_not_disclosed</t>
        </is>
      </c>
      <c r="M11" s="4" t="n"/>
      <c r="N11" s="12" t="inlineStr">
        <is>
          <t>PDF p2 (index1), KelompokKIII or Khusus; monthly fees on p1</t>
        </is>
      </c>
      <c r="O11" s="4" t="n"/>
      <c r="P11" s="4" t="n"/>
    </row>
    <row r="12" ht="68" customHeight="1">
      <c r="A12" s="12" t="inlineStr">
        <is>
          <t>Batam</t>
        </is>
      </c>
      <c r="B12" s="12" t="inlineStr">
        <is>
          <t>Air Batam Hilir / BP Batam</t>
        </is>
      </c>
      <c r="C12" s="12" t="inlineStr">
        <is>
          <t>4A Industri Kecil</t>
        </is>
      </c>
      <c r="D12" s="12" t="inlineStr">
        <is>
          <t>0-10 m3/month</t>
        </is>
      </c>
      <c r="E12" s="5" t="n">
        <v>10000</v>
      </c>
      <c r="F12" s="4" t="n"/>
      <c r="G12" s="12" t="inlineStr">
        <is>
          <t>WB003</t>
        </is>
      </c>
      <c r="H12" s="12" t="inlineStr">
        <is>
          <t>A</t>
        </is>
      </c>
      <c r="I12" s="12" t="inlineStr">
        <is>
          <t>Historical official table posted2021-02-24 under BP Batam regulation24/2020. Effective date and2026 contract applicability unverified; do not use as a confirmed current tariff.</t>
        </is>
      </c>
      <c r="J12" s="5" t="n">
        <v>0</v>
      </c>
      <c r="K12" s="5" t="n">
        <v>10</v>
      </c>
      <c r="L12" s="12" t="inlineStr">
        <is>
          <t>historical_only</t>
        </is>
      </c>
      <c r="M12" s="4" t="n"/>
      <c r="N12" s="4" t="n"/>
      <c r="O12" s="4" t="n"/>
      <c r="P12" s="4" t="n"/>
    </row>
    <row r="13" ht="68" customHeight="1">
      <c r="A13" s="12" t="inlineStr">
        <is>
          <t>Batam</t>
        </is>
      </c>
      <c r="B13" s="12" t="inlineStr">
        <is>
          <t>Air Batam Hilir / BP Batam</t>
        </is>
      </c>
      <c r="C13" s="12" t="inlineStr">
        <is>
          <t>4A Industri Kecil</t>
        </is>
      </c>
      <c r="D13" s="12" t="inlineStr">
        <is>
          <t>11-20 m3/month</t>
        </is>
      </c>
      <c r="E13" s="5" t="n">
        <v>10000</v>
      </c>
      <c r="F13" s="4" t="n"/>
      <c r="G13" s="12" t="inlineStr">
        <is>
          <t>WB003</t>
        </is>
      </c>
      <c r="H13" s="12" t="inlineStr">
        <is>
          <t>A</t>
        </is>
      </c>
      <c r="I13" s="12" t="inlineStr">
        <is>
          <t>Historical official table posted2021-02-24 under BP Batam regulation24/2020. Effective date and2026 contract applicability unverified; do not use as a confirmed current tariff.</t>
        </is>
      </c>
      <c r="J13" s="5" t="n">
        <v>11</v>
      </c>
      <c r="K13" s="5" t="n">
        <v>20</v>
      </c>
      <c r="L13" s="12" t="inlineStr">
        <is>
          <t>historical_only</t>
        </is>
      </c>
      <c r="M13" s="4" t="n"/>
      <c r="N13" s="4" t="n"/>
      <c r="O13" s="4" t="n"/>
      <c r="P13" s="4" t="n"/>
    </row>
    <row r="14" ht="68" customHeight="1">
      <c r="A14" s="12" t="inlineStr">
        <is>
          <t>Batam</t>
        </is>
      </c>
      <c r="B14" s="12" t="inlineStr">
        <is>
          <t>Air Batam Hilir / BP Batam</t>
        </is>
      </c>
      <c r="C14" s="12" t="inlineStr">
        <is>
          <t>4A Industri Kecil</t>
        </is>
      </c>
      <c r="D14" s="12" t="inlineStr">
        <is>
          <t>21-30 m3/month</t>
        </is>
      </c>
      <c r="E14" s="5" t="n">
        <v>10000</v>
      </c>
      <c r="F14" s="4" t="n"/>
      <c r="G14" s="12" t="inlineStr">
        <is>
          <t>WB003</t>
        </is>
      </c>
      <c r="H14" s="12" t="inlineStr">
        <is>
          <t>A</t>
        </is>
      </c>
      <c r="I14" s="12" t="inlineStr">
        <is>
          <t>Historical official table posted2021-02-24 under BP Batam regulation24/2020. Effective date and2026 contract applicability unverified; do not use as a confirmed current tariff.</t>
        </is>
      </c>
      <c r="J14" s="5" t="n">
        <v>21</v>
      </c>
      <c r="K14" s="5" t="n">
        <v>30</v>
      </c>
      <c r="L14" s="12" t="inlineStr">
        <is>
          <t>historical_only</t>
        </is>
      </c>
      <c r="M14" s="4" t="n"/>
      <c r="N14" s="4" t="n"/>
      <c r="O14" s="4" t="n"/>
      <c r="P14" s="4" t="n"/>
    </row>
    <row r="15" ht="68" customHeight="1">
      <c r="A15" s="12" t="inlineStr">
        <is>
          <t>Batam</t>
        </is>
      </c>
      <c r="B15" s="12" t="inlineStr">
        <is>
          <t>Air Batam Hilir / BP Batam</t>
        </is>
      </c>
      <c r="C15" s="12" t="inlineStr">
        <is>
          <t>4A Industri Kecil</t>
        </is>
      </c>
      <c r="D15" s="12" t="inlineStr">
        <is>
          <t>31-40 m3/month</t>
        </is>
      </c>
      <c r="E15" s="5" t="n">
        <v>10000</v>
      </c>
      <c r="F15" s="4" t="n"/>
      <c r="G15" s="12" t="inlineStr">
        <is>
          <t>WB003</t>
        </is>
      </c>
      <c r="H15" s="12" t="inlineStr">
        <is>
          <t>A</t>
        </is>
      </c>
      <c r="I15" s="12" t="inlineStr">
        <is>
          <t>Historical official table posted2021-02-24 under BP Batam regulation24/2020. Effective date and2026 contract applicability unverified; do not use as a confirmed current tariff.</t>
        </is>
      </c>
      <c r="J15" s="5" t="n">
        <v>31</v>
      </c>
      <c r="K15" s="5" t="n">
        <v>40</v>
      </c>
      <c r="L15" s="12" t="inlineStr">
        <is>
          <t>historical_only</t>
        </is>
      </c>
      <c r="M15" s="4" t="n"/>
      <c r="N15" s="4" t="n"/>
      <c r="O15" s="4" t="n"/>
      <c r="P15" s="4" t="n"/>
    </row>
    <row r="16" ht="68" customHeight="1">
      <c r="A16" s="12" t="inlineStr">
        <is>
          <t>Batam</t>
        </is>
      </c>
      <c r="B16" s="12" t="inlineStr">
        <is>
          <t>Air Batam Hilir / BP Batam</t>
        </is>
      </c>
      <c r="C16" s="12" t="inlineStr">
        <is>
          <t>4A Industri Kecil</t>
        </is>
      </c>
      <c r="D16" s="12" t="inlineStr">
        <is>
          <t>&gt;40 m3/month</t>
        </is>
      </c>
      <c r="E16" s="5" t="n">
        <v>10000</v>
      </c>
      <c r="F16" s="4" t="n"/>
      <c r="G16" s="12" t="inlineStr">
        <is>
          <t>WB003</t>
        </is>
      </c>
      <c r="H16" s="12" t="inlineStr">
        <is>
          <t>A</t>
        </is>
      </c>
      <c r="I16" s="12" t="inlineStr">
        <is>
          <t>Historical official table posted2021-02-24 under BP Batam regulation24/2020. Effective date and2026 contract applicability unverified; do not use as a confirmed current tariff.</t>
        </is>
      </c>
      <c r="J16" s="5" t="n">
        <v>41</v>
      </c>
      <c r="K16" s="4" t="n"/>
      <c r="L16" s="12" t="inlineStr">
        <is>
          <t>historical_only</t>
        </is>
      </c>
      <c r="M16" s="4" t="n"/>
      <c r="N16" s="4" t="n"/>
      <c r="O16" s="4" t="n"/>
      <c r="P16" s="4" t="n"/>
    </row>
    <row r="17" ht="68" customHeight="1">
      <c r="A17" s="12" t="inlineStr">
        <is>
          <t>Batam</t>
        </is>
      </c>
      <c r="B17" s="12" t="inlineStr">
        <is>
          <t>Air Batam Hilir / BP Batam</t>
        </is>
      </c>
      <c r="C17" s="12" t="inlineStr">
        <is>
          <t>4B Industri Besar</t>
        </is>
      </c>
      <c r="D17" s="12" t="inlineStr">
        <is>
          <t>0-10 m3/month</t>
        </is>
      </c>
      <c r="E17" s="5" t="n">
        <v>10500</v>
      </c>
      <c r="F17" s="4" t="n"/>
      <c r="G17" s="12" t="inlineStr">
        <is>
          <t>WB003</t>
        </is>
      </c>
      <c r="H17" s="12" t="inlineStr">
        <is>
          <t>A</t>
        </is>
      </c>
      <c r="I17" s="12" t="inlineStr">
        <is>
          <t>Historical official table posted2021-02-24 under BP Batam regulation24/2020. Effective date and2026 contract applicability unverified; do not use as a confirmed current tariff.</t>
        </is>
      </c>
      <c r="J17" s="5" t="n">
        <v>0</v>
      </c>
      <c r="K17" s="5" t="n">
        <v>10</v>
      </c>
      <c r="L17" s="12" t="inlineStr">
        <is>
          <t>historical_only</t>
        </is>
      </c>
      <c r="M17" s="4" t="n"/>
      <c r="N17" s="4" t="n"/>
      <c r="O17" s="4" t="n"/>
      <c r="P17" s="4" t="n"/>
    </row>
    <row r="18" ht="68" customHeight="1">
      <c r="A18" s="12" t="inlineStr">
        <is>
          <t>Batam</t>
        </is>
      </c>
      <c r="B18" s="12" t="inlineStr">
        <is>
          <t>Air Batam Hilir / BP Batam</t>
        </is>
      </c>
      <c r="C18" s="12" t="inlineStr">
        <is>
          <t>4B Industri Besar</t>
        </is>
      </c>
      <c r="D18" s="12" t="inlineStr">
        <is>
          <t>11-20 m3/month</t>
        </is>
      </c>
      <c r="E18" s="5" t="n">
        <v>10500</v>
      </c>
      <c r="F18" s="4" t="n"/>
      <c r="G18" s="12" t="inlineStr">
        <is>
          <t>WB003</t>
        </is>
      </c>
      <c r="H18" s="12" t="inlineStr">
        <is>
          <t>A</t>
        </is>
      </c>
      <c r="I18" s="12" t="inlineStr">
        <is>
          <t>Historical official table posted2021-02-24 under BP Batam regulation24/2020. Effective date and2026 contract applicability unverified; do not use as a confirmed current tariff.</t>
        </is>
      </c>
      <c r="J18" s="5" t="n">
        <v>11</v>
      </c>
      <c r="K18" s="5" t="n">
        <v>20</v>
      </c>
      <c r="L18" s="12" t="inlineStr">
        <is>
          <t>historical_only</t>
        </is>
      </c>
      <c r="M18" s="4" t="n"/>
      <c r="N18" s="4" t="n"/>
      <c r="O18" s="4" t="n"/>
      <c r="P18" s="4" t="n"/>
    </row>
    <row r="19" ht="68" customHeight="1">
      <c r="A19" s="12" t="inlineStr">
        <is>
          <t>Batam</t>
        </is>
      </c>
      <c r="B19" s="12" t="inlineStr">
        <is>
          <t>Air Batam Hilir / BP Batam</t>
        </is>
      </c>
      <c r="C19" s="12" t="inlineStr">
        <is>
          <t>4B Industri Besar</t>
        </is>
      </c>
      <c r="D19" s="12" t="inlineStr">
        <is>
          <t>21-30 m3/month</t>
        </is>
      </c>
      <c r="E19" s="5" t="n">
        <v>10500</v>
      </c>
      <c r="F19" s="4" t="n"/>
      <c r="G19" s="12" t="inlineStr">
        <is>
          <t>WB003</t>
        </is>
      </c>
      <c r="H19" s="12" t="inlineStr">
        <is>
          <t>A</t>
        </is>
      </c>
      <c r="I19" s="12" t="inlineStr">
        <is>
          <t>Historical official table posted2021-02-24 under BP Batam regulation24/2020. Effective date and2026 contract applicability unverified; do not use as a confirmed current tariff.</t>
        </is>
      </c>
      <c r="J19" s="5" t="n">
        <v>21</v>
      </c>
      <c r="K19" s="5" t="n">
        <v>30</v>
      </c>
      <c r="L19" s="12" t="inlineStr">
        <is>
          <t>historical_only</t>
        </is>
      </c>
      <c r="M19" s="4" t="n"/>
      <c r="N19" s="4" t="n"/>
      <c r="O19" s="4" t="n"/>
      <c r="P19" s="4" t="n"/>
    </row>
    <row r="20" ht="68" customHeight="1">
      <c r="A20" s="12" t="inlineStr">
        <is>
          <t>Batam</t>
        </is>
      </c>
      <c r="B20" s="12" t="inlineStr">
        <is>
          <t>Air Batam Hilir / BP Batam</t>
        </is>
      </c>
      <c r="C20" s="12" t="inlineStr">
        <is>
          <t>4B Industri Besar</t>
        </is>
      </c>
      <c r="D20" s="12" t="inlineStr">
        <is>
          <t>31-40 m3/month</t>
        </is>
      </c>
      <c r="E20" s="5" t="n">
        <v>10500</v>
      </c>
      <c r="F20" s="4" t="n"/>
      <c r="G20" s="12" t="inlineStr">
        <is>
          <t>WB003</t>
        </is>
      </c>
      <c r="H20" s="12" t="inlineStr">
        <is>
          <t>A</t>
        </is>
      </c>
      <c r="I20" s="12" t="inlineStr">
        <is>
          <t>Historical official table posted2021-02-24 under BP Batam regulation24/2020. Effective date and2026 contract applicability unverified; do not use as a confirmed current tariff.</t>
        </is>
      </c>
      <c r="J20" s="5" t="n">
        <v>31</v>
      </c>
      <c r="K20" s="5" t="n">
        <v>40</v>
      </c>
      <c r="L20" s="12" t="inlineStr">
        <is>
          <t>historical_only</t>
        </is>
      </c>
      <c r="M20" s="4" t="n"/>
      <c r="N20" s="4" t="n"/>
      <c r="O20" s="4" t="n"/>
      <c r="P20" s="4" t="n"/>
    </row>
    <row r="21" ht="68" customHeight="1">
      <c r="A21" s="12" t="inlineStr">
        <is>
          <t>Batam</t>
        </is>
      </c>
      <c r="B21" s="12" t="inlineStr">
        <is>
          <t>Air Batam Hilir / BP Batam</t>
        </is>
      </c>
      <c r="C21" s="12" t="inlineStr">
        <is>
          <t>4B Industri Besar</t>
        </is>
      </c>
      <c r="D21" s="12" t="inlineStr">
        <is>
          <t>&gt;40 m3/month</t>
        </is>
      </c>
      <c r="E21" s="5" t="n">
        <v>10500</v>
      </c>
      <c r="F21" s="4" t="n"/>
      <c r="G21" s="12" t="inlineStr">
        <is>
          <t>WB003</t>
        </is>
      </c>
      <c r="H21" s="12" t="inlineStr">
        <is>
          <t>A</t>
        </is>
      </c>
      <c r="I21" s="12" t="inlineStr">
        <is>
          <t>Historical official table posted2021-02-24 under BP Batam regulation24/2020. Effective date and2026 contract applicability unverified; do not use as a confirmed current tariff.</t>
        </is>
      </c>
      <c r="J21" s="5" t="n">
        <v>41</v>
      </c>
      <c r="K21" s="4" t="n"/>
      <c r="L21" s="12" t="inlineStr">
        <is>
          <t>historical_only</t>
        </is>
      </c>
      <c r="M21" s="4" t="n"/>
      <c r="N21" s="4" t="n"/>
      <c r="O21" s="4" t="n"/>
      <c r="P21" s="4" t="n"/>
    </row>
    <row r="22" ht="68" customHeight="1">
      <c r="A22" s="12" t="inlineStr">
        <is>
          <t>Batam</t>
        </is>
      </c>
      <c r="B22" s="12" t="inlineStr">
        <is>
          <t>Air Batam Hilir / BP Batam</t>
        </is>
      </c>
      <c r="C22" s="12" t="inlineStr">
        <is>
          <t>4C Industri Shipyard/Maritim</t>
        </is>
      </c>
      <c r="D22" s="12" t="inlineStr">
        <is>
          <t>0-10 m3/month</t>
        </is>
      </c>
      <c r="E22" s="5" t="n">
        <v>12000</v>
      </c>
      <c r="F22" s="4" t="n"/>
      <c r="G22" s="12" t="inlineStr">
        <is>
          <t>WB003</t>
        </is>
      </c>
      <c r="H22" s="12" t="inlineStr">
        <is>
          <t>A</t>
        </is>
      </c>
      <c r="I22" s="12" t="inlineStr">
        <is>
          <t>Historical official table posted2021-02-24 under BP Batam regulation24/2020. Effective date and2026 contract applicability unverified; do not use as a confirmed current tariff.</t>
        </is>
      </c>
      <c r="J22" s="5" t="n">
        <v>0</v>
      </c>
      <c r="K22" s="5" t="n">
        <v>10</v>
      </c>
      <c r="L22" s="12" t="inlineStr">
        <is>
          <t>historical_only</t>
        </is>
      </c>
      <c r="M22" s="4" t="n"/>
      <c r="N22" s="4" t="n"/>
      <c r="O22" s="4" t="n"/>
      <c r="P22" s="4" t="n"/>
    </row>
    <row r="23" ht="68" customHeight="1">
      <c r="A23" s="12" t="inlineStr">
        <is>
          <t>Batam</t>
        </is>
      </c>
      <c r="B23" s="12" t="inlineStr">
        <is>
          <t>Air Batam Hilir / BP Batam</t>
        </is>
      </c>
      <c r="C23" s="12" t="inlineStr">
        <is>
          <t>4C Industri Shipyard/Maritim</t>
        </is>
      </c>
      <c r="D23" s="12" t="inlineStr">
        <is>
          <t>11-20 m3/month</t>
        </is>
      </c>
      <c r="E23" s="5" t="n">
        <v>12000</v>
      </c>
      <c r="F23" s="4" t="n"/>
      <c r="G23" s="12" t="inlineStr">
        <is>
          <t>WB003</t>
        </is>
      </c>
      <c r="H23" s="12" t="inlineStr">
        <is>
          <t>A</t>
        </is>
      </c>
      <c r="I23" s="12" t="inlineStr">
        <is>
          <t>Historical official table posted2021-02-24 under BP Batam regulation24/2020. Effective date and2026 contract applicability unverified; do not use as a confirmed current tariff.</t>
        </is>
      </c>
      <c r="J23" s="5" t="n">
        <v>11</v>
      </c>
      <c r="K23" s="5" t="n">
        <v>20</v>
      </c>
      <c r="L23" s="12" t="inlineStr">
        <is>
          <t>historical_only</t>
        </is>
      </c>
      <c r="M23" s="4" t="n"/>
      <c r="N23" s="4" t="n"/>
      <c r="O23" s="4" t="n"/>
      <c r="P23" s="4" t="n"/>
    </row>
    <row r="24" ht="68" customHeight="1">
      <c r="A24" s="12" t="inlineStr">
        <is>
          <t>Batam</t>
        </is>
      </c>
      <c r="B24" s="12" t="inlineStr">
        <is>
          <t>Air Batam Hilir / BP Batam</t>
        </is>
      </c>
      <c r="C24" s="12" t="inlineStr">
        <is>
          <t>4C Industri Shipyard/Maritim</t>
        </is>
      </c>
      <c r="D24" s="12" t="inlineStr">
        <is>
          <t>21-30 m3/month</t>
        </is>
      </c>
      <c r="E24" s="5" t="n">
        <v>12000</v>
      </c>
      <c r="F24" s="4" t="n"/>
      <c r="G24" s="12" t="inlineStr">
        <is>
          <t>WB003</t>
        </is>
      </c>
      <c r="H24" s="12" t="inlineStr">
        <is>
          <t>A</t>
        </is>
      </c>
      <c r="I24" s="12" t="inlineStr">
        <is>
          <t>Historical official table posted2021-02-24 under BP Batam regulation24/2020. Effective date and2026 contract applicability unverified; do not use as a confirmed current tariff.</t>
        </is>
      </c>
      <c r="J24" s="5" t="n">
        <v>21</v>
      </c>
      <c r="K24" s="5" t="n">
        <v>30</v>
      </c>
      <c r="L24" s="12" t="inlineStr">
        <is>
          <t>historical_only</t>
        </is>
      </c>
      <c r="M24" s="4" t="n"/>
      <c r="N24" s="4" t="n"/>
      <c r="O24" s="4" t="n"/>
      <c r="P24" s="4" t="n"/>
    </row>
    <row r="25" ht="68" customHeight="1">
      <c r="A25" s="12" t="inlineStr">
        <is>
          <t>Batam</t>
        </is>
      </c>
      <c r="B25" s="12" t="inlineStr">
        <is>
          <t>Air Batam Hilir / BP Batam</t>
        </is>
      </c>
      <c r="C25" s="12" t="inlineStr">
        <is>
          <t>4C Industri Shipyard/Maritim</t>
        </is>
      </c>
      <c r="D25" s="12" t="inlineStr">
        <is>
          <t>31-40 m3/month</t>
        </is>
      </c>
      <c r="E25" s="5" t="n">
        <v>12000</v>
      </c>
      <c r="F25" s="4" t="n"/>
      <c r="G25" s="12" t="inlineStr">
        <is>
          <t>WB003</t>
        </is>
      </c>
      <c r="H25" s="12" t="inlineStr">
        <is>
          <t>A</t>
        </is>
      </c>
      <c r="I25" s="12" t="inlineStr">
        <is>
          <t>Historical official table posted2021-02-24 under BP Batam regulation24/2020. Effective date and2026 contract applicability unverified; do not use as a confirmed current tariff.</t>
        </is>
      </c>
      <c r="J25" s="5" t="n">
        <v>31</v>
      </c>
      <c r="K25" s="5" t="n">
        <v>40</v>
      </c>
      <c r="L25" s="12" t="inlineStr">
        <is>
          <t>historical_only</t>
        </is>
      </c>
      <c r="M25" s="4" t="n"/>
      <c r="N25" s="4" t="n"/>
      <c r="O25" s="4" t="n"/>
      <c r="P25" s="4" t="n"/>
    </row>
    <row r="26" ht="68" customHeight="1">
      <c r="A26" s="12" t="inlineStr">
        <is>
          <t>Batam</t>
        </is>
      </c>
      <c r="B26" s="12" t="inlineStr">
        <is>
          <t>Air Batam Hilir / BP Batam</t>
        </is>
      </c>
      <c r="C26" s="12" t="inlineStr">
        <is>
          <t>4C Industri Shipyard/Maritim</t>
        </is>
      </c>
      <c r="D26" s="12" t="inlineStr">
        <is>
          <t>&gt;40 m3/month</t>
        </is>
      </c>
      <c r="E26" s="5" t="n">
        <v>12000</v>
      </c>
      <c r="F26" s="4" t="n"/>
      <c r="G26" s="12" t="inlineStr">
        <is>
          <t>WB003</t>
        </is>
      </c>
      <c r="H26" s="12" t="inlineStr">
        <is>
          <t>A</t>
        </is>
      </c>
      <c r="I26" s="12" t="inlineStr">
        <is>
          <t>Historical official table posted2021-02-24 under BP Batam regulation24/2020. Effective date and2026 contract applicability unverified; do not use as a confirmed current tariff.</t>
        </is>
      </c>
      <c r="J26" s="5" t="n">
        <v>41</v>
      </c>
      <c r="K26" s="4" t="n"/>
      <c r="L26" s="12" t="inlineStr">
        <is>
          <t>historical_only</t>
        </is>
      </c>
      <c r="M26" s="4" t="n"/>
      <c r="N26" s="4" t="n"/>
      <c r="O26" s="4" t="n"/>
      <c r="P26" s="4" t="n"/>
    </row>
    <row r="27" ht="68" customHeight="1">
      <c r="A27" s="12" t="inlineStr">
        <is>
          <t>Batam</t>
        </is>
      </c>
      <c r="B27" s="12" t="inlineStr">
        <is>
          <t>Air Batam Hilir / BP Batam</t>
        </is>
      </c>
      <c r="C27" s="12" t="inlineStr">
        <is>
          <t>BATI Batamindo Industrial</t>
        </is>
      </c>
      <c r="D27" s="12" t="inlineStr">
        <is>
          <t>0-10 m3/month</t>
        </is>
      </c>
      <c r="E27" s="5" t="n">
        <v>13000</v>
      </c>
      <c r="F27" s="4" t="n"/>
      <c r="G27" s="12" t="inlineStr">
        <is>
          <t>WB003</t>
        </is>
      </c>
      <c r="H27" s="12" t="inlineStr">
        <is>
          <t>A</t>
        </is>
      </c>
      <c r="I27" s="12" t="inlineStr">
        <is>
          <t>Historical official table posted2021-02-24 under BP Batam regulation24/2020. Effective date and2026 contract applicability unverified; do not use as a confirmed current tariff.</t>
        </is>
      </c>
      <c r="J27" s="5" t="n">
        <v>0</v>
      </c>
      <c r="K27" s="5" t="n">
        <v>10</v>
      </c>
      <c r="L27" s="12" t="inlineStr">
        <is>
          <t>historical_only</t>
        </is>
      </c>
      <c r="M27" s="4" t="n"/>
      <c r="N27" s="4" t="n"/>
      <c r="O27" s="4" t="n"/>
      <c r="P27" s="4" t="n"/>
    </row>
    <row r="28" ht="68" customHeight="1">
      <c r="A28" s="12" t="inlineStr">
        <is>
          <t>Batam</t>
        </is>
      </c>
      <c r="B28" s="12" t="inlineStr">
        <is>
          <t>Air Batam Hilir / BP Batam</t>
        </is>
      </c>
      <c r="C28" s="12" t="inlineStr">
        <is>
          <t>BATI Batamindo Industrial</t>
        </is>
      </c>
      <c r="D28" s="12" t="inlineStr">
        <is>
          <t>11-20 m3/month</t>
        </is>
      </c>
      <c r="E28" s="5" t="n">
        <v>13000</v>
      </c>
      <c r="F28" s="4" t="n"/>
      <c r="G28" s="12" t="inlineStr">
        <is>
          <t>WB003</t>
        </is>
      </c>
      <c r="H28" s="12" t="inlineStr">
        <is>
          <t>A</t>
        </is>
      </c>
      <c r="I28" s="12" t="inlineStr">
        <is>
          <t>Historical official table posted2021-02-24 under BP Batam regulation24/2020. Effective date and2026 contract applicability unverified; do not use as a confirmed current tariff.</t>
        </is>
      </c>
      <c r="J28" s="5" t="n">
        <v>11</v>
      </c>
      <c r="K28" s="5" t="n">
        <v>20</v>
      </c>
      <c r="L28" s="12" t="inlineStr">
        <is>
          <t>historical_only</t>
        </is>
      </c>
      <c r="M28" s="4" t="n"/>
      <c r="N28" s="4" t="n"/>
      <c r="O28" s="4" t="n"/>
      <c r="P28" s="4" t="n"/>
    </row>
    <row r="29" ht="68" customHeight="1">
      <c r="A29" s="12" t="inlineStr">
        <is>
          <t>Batam</t>
        </is>
      </c>
      <c r="B29" s="12" t="inlineStr">
        <is>
          <t>Air Batam Hilir / BP Batam</t>
        </is>
      </c>
      <c r="C29" s="12" t="inlineStr">
        <is>
          <t>BATI Batamindo Industrial</t>
        </is>
      </c>
      <c r="D29" s="12" t="inlineStr">
        <is>
          <t>21-30 m3/month</t>
        </is>
      </c>
      <c r="E29" s="5" t="n">
        <v>13000</v>
      </c>
      <c r="F29" s="4" t="n"/>
      <c r="G29" s="12" t="inlineStr">
        <is>
          <t>WB003</t>
        </is>
      </c>
      <c r="H29" s="12" t="inlineStr">
        <is>
          <t>A</t>
        </is>
      </c>
      <c r="I29" s="12" t="inlineStr">
        <is>
          <t>Historical official table posted2021-02-24 under BP Batam regulation24/2020. Effective date and2026 contract applicability unverified; do not use as a confirmed current tariff.</t>
        </is>
      </c>
      <c r="J29" s="5" t="n">
        <v>21</v>
      </c>
      <c r="K29" s="5" t="n">
        <v>30</v>
      </c>
      <c r="L29" s="12" t="inlineStr">
        <is>
          <t>historical_only</t>
        </is>
      </c>
      <c r="M29" s="4" t="n"/>
      <c r="N29" s="4" t="n"/>
      <c r="O29" s="4" t="n"/>
      <c r="P29" s="4" t="n"/>
    </row>
    <row r="30" ht="68" customHeight="1">
      <c r="A30" s="12" t="inlineStr">
        <is>
          <t>Batam</t>
        </is>
      </c>
      <c r="B30" s="12" t="inlineStr">
        <is>
          <t>Air Batam Hilir / BP Batam</t>
        </is>
      </c>
      <c r="C30" s="12" t="inlineStr">
        <is>
          <t>BATI Batamindo Industrial</t>
        </is>
      </c>
      <c r="D30" s="12" t="inlineStr">
        <is>
          <t>31-40 m3/month</t>
        </is>
      </c>
      <c r="E30" s="5" t="n">
        <v>13000</v>
      </c>
      <c r="F30" s="4" t="n"/>
      <c r="G30" s="12" t="inlineStr">
        <is>
          <t>WB003</t>
        </is>
      </c>
      <c r="H30" s="12" t="inlineStr">
        <is>
          <t>A</t>
        </is>
      </c>
      <c r="I30" s="12" t="inlineStr">
        <is>
          <t>Historical official table posted2021-02-24 under BP Batam regulation24/2020. Effective date and2026 contract applicability unverified; do not use as a confirmed current tariff.</t>
        </is>
      </c>
      <c r="J30" s="5" t="n">
        <v>31</v>
      </c>
      <c r="K30" s="5" t="n">
        <v>40</v>
      </c>
      <c r="L30" s="12" t="inlineStr">
        <is>
          <t>historical_only</t>
        </is>
      </c>
      <c r="M30" s="4" t="n"/>
      <c r="N30" s="4" t="n"/>
      <c r="O30" s="4" t="n"/>
      <c r="P30" s="4" t="n"/>
    </row>
    <row r="31" ht="68" customHeight="1">
      <c r="A31" s="12" t="inlineStr">
        <is>
          <t>Batam</t>
        </is>
      </c>
      <c r="B31" s="12" t="inlineStr">
        <is>
          <t>Air Batam Hilir / BP Batam</t>
        </is>
      </c>
      <c r="C31" s="12" t="inlineStr">
        <is>
          <t>BATI Batamindo Industrial</t>
        </is>
      </c>
      <c r="D31" s="12" t="inlineStr">
        <is>
          <t>&gt;40 m3/month</t>
        </is>
      </c>
      <c r="E31" s="5" t="n">
        <v>13000</v>
      </c>
      <c r="F31" s="4" t="n"/>
      <c r="G31" s="12" t="inlineStr">
        <is>
          <t>WB003</t>
        </is>
      </c>
      <c r="H31" s="12" t="inlineStr">
        <is>
          <t>A</t>
        </is>
      </c>
      <c r="I31" s="12" t="inlineStr">
        <is>
          <t>Historical official table posted2021-02-24 under BP Batam regulation24/2020. Effective date and2026 contract applicability unverified; do not use as a confirmed current tariff.</t>
        </is>
      </c>
      <c r="J31" s="5" t="n">
        <v>41</v>
      </c>
      <c r="K31" s="4" t="n"/>
      <c r="L31" s="12" t="inlineStr">
        <is>
          <t>historical_only</t>
        </is>
      </c>
      <c r="M31" s="4" t="n"/>
      <c r="N31" s="4" t="n"/>
      <c r="O31" s="4" t="n"/>
      <c r="P31" s="4" t="n"/>
    </row>
    <row r="32" ht="68" customHeight="1">
      <c r="A32" s="12" t="inlineStr">
        <is>
          <t>Batam</t>
        </is>
      </c>
      <c r="B32" s="12" t="inlineStr">
        <is>
          <t>Air Batam Hilir / BP Batam</t>
        </is>
      </c>
      <c r="C32" s="12" t="inlineStr">
        <is>
          <t>3B Niaga Besar</t>
        </is>
      </c>
      <c r="D32" s="12" t="inlineStr">
        <is>
          <t>0-10 m3/month</t>
        </is>
      </c>
      <c r="E32" s="5" t="n">
        <v>7350</v>
      </c>
      <c r="F32" s="4" t="n"/>
      <c r="G32" s="12" t="inlineStr">
        <is>
          <t>WB003</t>
        </is>
      </c>
      <c r="H32" s="12" t="inlineStr">
        <is>
          <t>A</t>
        </is>
      </c>
      <c r="I32" s="12" t="inlineStr">
        <is>
          <t>Historical official table posted2021-02-24 under BP Batam regulation24/2020. Effective date and2026 contract applicability unverified; do not use as a confirmed current tariff.</t>
        </is>
      </c>
      <c r="J32" s="5" t="n">
        <v>0</v>
      </c>
      <c r="K32" s="5" t="n">
        <v>10</v>
      </c>
      <c r="L32" s="12" t="inlineStr">
        <is>
          <t>historical_only</t>
        </is>
      </c>
      <c r="M32" s="4" t="n"/>
      <c r="N32" s="4" t="n"/>
      <c r="O32" s="4" t="n"/>
      <c r="P32" s="4" t="n"/>
    </row>
    <row r="33" ht="68" customHeight="1">
      <c r="A33" s="12" t="inlineStr">
        <is>
          <t>Batam</t>
        </is>
      </c>
      <c r="B33" s="12" t="inlineStr">
        <is>
          <t>Air Batam Hilir / BP Batam</t>
        </is>
      </c>
      <c r="C33" s="12" t="inlineStr">
        <is>
          <t>3B Niaga Besar</t>
        </is>
      </c>
      <c r="D33" s="12" t="inlineStr">
        <is>
          <t>11-20 m3/month</t>
        </is>
      </c>
      <c r="E33" s="5" t="n">
        <v>8700</v>
      </c>
      <c r="F33" s="4" t="n"/>
      <c r="G33" s="12" t="inlineStr">
        <is>
          <t>WB003</t>
        </is>
      </c>
      <c r="H33" s="12" t="inlineStr">
        <is>
          <t>A</t>
        </is>
      </c>
      <c r="I33" s="12" t="inlineStr">
        <is>
          <t>Historical official table posted2021-02-24 under BP Batam regulation24/2020. Effective date and2026 contract applicability unverified; do not use as a confirmed current tariff.</t>
        </is>
      </c>
      <c r="J33" s="5" t="n">
        <v>11</v>
      </c>
      <c r="K33" s="5" t="n">
        <v>20</v>
      </c>
      <c r="L33" s="12" t="inlineStr">
        <is>
          <t>historical_only</t>
        </is>
      </c>
      <c r="M33" s="4" t="n"/>
      <c r="N33" s="4" t="n"/>
      <c r="O33" s="4" t="n"/>
      <c r="P33" s="4" t="n"/>
    </row>
    <row r="34" ht="68" customHeight="1">
      <c r="A34" s="12" t="inlineStr">
        <is>
          <t>Batam</t>
        </is>
      </c>
      <c r="B34" s="12" t="inlineStr">
        <is>
          <t>Air Batam Hilir / BP Batam</t>
        </is>
      </c>
      <c r="C34" s="12" t="inlineStr">
        <is>
          <t>3B Niaga Besar</t>
        </is>
      </c>
      <c r="D34" s="12" t="inlineStr">
        <is>
          <t>21-30 m3/month</t>
        </is>
      </c>
      <c r="E34" s="5" t="n">
        <v>10000</v>
      </c>
      <c r="F34" s="4" t="n"/>
      <c r="G34" s="12" t="inlineStr">
        <is>
          <t>WB003</t>
        </is>
      </c>
      <c r="H34" s="12" t="inlineStr">
        <is>
          <t>A</t>
        </is>
      </c>
      <c r="I34" s="12" t="inlineStr">
        <is>
          <t>Historical official table posted2021-02-24 under BP Batam regulation24/2020. Effective date and2026 contract applicability unverified; do not use as a confirmed current tariff.</t>
        </is>
      </c>
      <c r="J34" s="5" t="n">
        <v>21</v>
      </c>
      <c r="K34" s="5" t="n">
        <v>30</v>
      </c>
      <c r="L34" s="12" t="inlineStr">
        <is>
          <t>historical_only</t>
        </is>
      </c>
      <c r="M34" s="4" t="n"/>
      <c r="N34" s="4" t="n"/>
      <c r="O34" s="4" t="n"/>
      <c r="P34" s="4" t="n"/>
    </row>
    <row r="35" ht="68" customHeight="1">
      <c r="A35" s="12" t="inlineStr">
        <is>
          <t>Batam</t>
        </is>
      </c>
      <c r="B35" s="12" t="inlineStr">
        <is>
          <t>Air Batam Hilir / BP Batam</t>
        </is>
      </c>
      <c r="C35" s="12" t="inlineStr">
        <is>
          <t>3B Niaga Besar</t>
        </is>
      </c>
      <c r="D35" s="12" t="inlineStr">
        <is>
          <t>31-40 m3/month</t>
        </is>
      </c>
      <c r="E35" s="5" t="n">
        <v>12500</v>
      </c>
      <c r="F35" s="4" t="n"/>
      <c r="G35" s="12" t="inlineStr">
        <is>
          <t>WB003</t>
        </is>
      </c>
      <c r="H35" s="12" t="inlineStr">
        <is>
          <t>A</t>
        </is>
      </c>
      <c r="I35" s="12" t="inlineStr">
        <is>
          <t>Historical official table posted2021-02-24 under BP Batam regulation24/2020. Effective date and2026 contract applicability unverified; do not use as a confirmed current tariff.</t>
        </is>
      </c>
      <c r="J35" s="5" t="n">
        <v>31</v>
      </c>
      <c r="K35" s="5" t="n">
        <v>40</v>
      </c>
      <c r="L35" s="12" t="inlineStr">
        <is>
          <t>historical_only</t>
        </is>
      </c>
      <c r="M35" s="4" t="n"/>
      <c r="N35" s="4" t="n"/>
      <c r="O35" s="4" t="n"/>
      <c r="P35" s="4" t="n"/>
    </row>
    <row r="36" ht="68" customHeight="1">
      <c r="A36" s="12" t="inlineStr">
        <is>
          <t>Batam</t>
        </is>
      </c>
      <c r="B36" s="12" t="inlineStr">
        <is>
          <t>Air Batam Hilir / BP Batam</t>
        </is>
      </c>
      <c r="C36" s="12" t="inlineStr">
        <is>
          <t>3B Niaga Besar</t>
        </is>
      </c>
      <c r="D36" s="12" t="inlineStr">
        <is>
          <t>&gt;40 m3/month</t>
        </is>
      </c>
      <c r="E36" s="5" t="n">
        <v>13500</v>
      </c>
      <c r="F36" s="4" t="n"/>
      <c r="G36" s="12" t="inlineStr">
        <is>
          <t>WB003</t>
        </is>
      </c>
      <c r="H36" s="12" t="inlineStr">
        <is>
          <t>A</t>
        </is>
      </c>
      <c r="I36" s="12" t="inlineStr">
        <is>
          <t>Historical official table posted2021-02-24 under BP Batam regulation24/2020. Effective date and2026 contract applicability unverified; do not use as a confirmed current tariff.</t>
        </is>
      </c>
      <c r="J36" s="5" t="n">
        <v>41</v>
      </c>
      <c r="K36" s="4" t="n"/>
      <c r="L36" s="12" t="inlineStr">
        <is>
          <t>historical_only</t>
        </is>
      </c>
      <c r="M36" s="4" t="n"/>
      <c r="N36" s="4" t="n"/>
      <c r="O36" s="4" t="n"/>
      <c r="P36" s="4" t="n"/>
    </row>
    <row r="37" ht="53" customHeight="1">
      <c r="A37" s="12" t="inlineStr">
        <is>
          <t>Cikarang / Bekasi</t>
        </is>
      </c>
      <c r="B37" s="12" t="inlineStr">
        <is>
          <t>Perumdam Tirta Bhagasasi</t>
        </is>
      </c>
      <c r="C37" s="12" t="inlineStr">
        <is>
          <t>Industri (exact subgroup not specified)</t>
        </is>
      </c>
      <c r="D37" s="4" t="n"/>
      <c r="E37" s="4" t="n"/>
      <c r="F37" s="4" t="n"/>
      <c r="G37" s="12" t="inlineStr">
        <is>
          <t>WB004</t>
        </is>
      </c>
      <c r="H37" s="12" t="inlineStr">
        <is>
          <t>A</t>
        </is>
      </c>
      <c r="I37" s="12" t="inlineStr">
        <is>
          <t>Historical industrial range12,132-16,984/m3; exact bands and current applicability absent. Null scalar avoids choosing an unsupported tariff.</t>
        </is>
      </c>
      <c r="J37" s="4" t="n"/>
      <c r="K37" s="4" t="n"/>
      <c r="L37" s="12" t="inlineStr">
        <is>
          <t>historical_range_only</t>
        </is>
      </c>
      <c r="M37" s="4" t="n"/>
      <c r="N37" s="4" t="n"/>
      <c r="O37" s="5" t="n">
        <v>12132</v>
      </c>
      <c r="P37" s="5" t="n">
        <v>16984</v>
      </c>
    </row>
    <row r="38" ht="45" customHeight="1">
      <c r="A38" s="12" t="inlineStr">
        <is>
          <t>Karawang</t>
        </is>
      </c>
      <c r="B38" s="12" t="inlineStr">
        <is>
          <t>Perumdam Tirta Tarum</t>
        </is>
      </c>
      <c r="C38" s="12" t="inlineStr">
        <is>
          <t>Industrial (not retrieved)</t>
        </is>
      </c>
      <c r="D38" s="4" t="n"/>
      <c r="E38" s="4" t="n"/>
      <c r="F38" s="4" t="n"/>
      <c r="G38" s="12" t="inlineStr">
        <is>
          <t>WB005</t>
        </is>
      </c>
      <c r="H38" s="12" t="inlineStr">
        <is>
          <t>A</t>
        </is>
      </c>
      <c r="I38" s="12" t="inlineStr">
        <is>
          <t>Official current industrial tariff not retrieved; null is a research gap, not a zero rate.</t>
        </is>
      </c>
      <c r="J38" s="4" t="n"/>
      <c r="K38" s="4" t="n"/>
      <c r="L38" s="12" t="inlineStr">
        <is>
          <t>gap</t>
        </is>
      </c>
      <c r="M38" s="4" t="n"/>
      <c r="N38" s="4" t="n"/>
      <c r="O38" s="4" t="n"/>
      <c r="P38" s="4" t="n"/>
    </row>
  </sheetData>
  <autoFilter ref="A1:P38"/>
  <pageMargins left="0.75" right="0.75" top="1" bottom="1" header="0.5" footer="0.5"/>
  <pageSetup orientation="landscape" paperSize="8" fitToHeight="0" fitToWidth="1"/>
</worksheet>
</file>

<file path=xl/worksheets/sheet6.xml><?xml version="1.0" encoding="utf-8"?>
<worksheet xmlns="http://schemas.openxmlformats.org/spreadsheetml/2006/main">
  <sheetPr>
    <tabColor rgb="00326D78"/>
    <outlinePr summaryBelow="1" summaryRight="1"/>
    <pageSetUpPr fitToPage="1"/>
  </sheetPr>
  <dimension ref="A1:M28"/>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9" customWidth="1" min="4" max="4"/>
    <col width="19" customWidth="1" min="5" max="5"/>
    <col width="19" customWidth="1" min="6" max="6"/>
    <col width="19" customWidth="1" min="7" max="7"/>
    <col width="14" customWidth="1" min="8" max="8"/>
    <col width="14" customWidth="1" min="9" max="9"/>
    <col width="19" customWidth="1" min="10" max="10"/>
    <col width="19" customWidth="1" min="11" max="11"/>
    <col width="19" customWidth="1" min="12" max="12"/>
    <col width="62" customWidth="1" min="13" max="13"/>
  </cols>
  <sheetData>
    <row r="1" ht="44" customHeight="1">
      <c r="A1" s="3" t="inlineStr">
        <is>
          <t>location</t>
        </is>
      </c>
      <c r="B1" s="3" t="inlineStr">
        <is>
          <t>year</t>
        </is>
      </c>
      <c r="C1" s="3" t="inlineStr">
        <is>
          <t>month</t>
        </is>
      </c>
      <c r="D1" s="3" t="inlineStr">
        <is>
          <t>avg_temperature_c</t>
        </is>
      </c>
      <c r="E1" s="3" t="inlineStr">
        <is>
          <t>avg_relative_humidity_pct</t>
        </is>
      </c>
      <c r="F1" s="3" t="inlineStr">
        <is>
          <t>rainfall_mm</t>
        </is>
      </c>
      <c r="G1" s="3" t="inlineStr">
        <is>
          <t>wet_bulb_c</t>
        </is>
      </c>
      <c r="H1" s="3" t="inlineStr">
        <is>
          <t>source_id</t>
        </is>
      </c>
      <c r="I1" s="3" t="inlineStr">
        <is>
          <t>data_class</t>
        </is>
      </c>
      <c r="J1" s="3" t="inlineStr">
        <is>
          <t>station</t>
        </is>
      </c>
      <c r="K1" s="3" t="inlineStr">
        <is>
          <t>measurement_status</t>
        </is>
      </c>
      <c r="L1" s="3" t="inlineStr">
        <is>
          <t>source_locator</t>
        </is>
      </c>
      <c r="M1" s="3" t="inlineStr">
        <is>
          <t>notes</t>
        </is>
      </c>
    </row>
    <row r="2" ht="83" customHeight="1">
      <c r="A2" s="12" t="inlineStr">
        <is>
          <t>Batam</t>
        </is>
      </c>
      <c r="B2" s="17" t="n">
        <v>2024</v>
      </c>
      <c r="C2" s="17" t="n">
        <v>1</v>
      </c>
      <c r="D2" s="5" t="n">
        <v>27</v>
      </c>
      <c r="E2" s="5" t="n">
        <v>86</v>
      </c>
      <c r="F2" s="5" t="n">
        <v>453.5</v>
      </c>
      <c r="G2" s="4" t="n"/>
      <c r="H2" s="12" t="inlineStr">
        <is>
          <t>WB006</t>
        </is>
      </c>
      <c r="I2" s="12" t="inlineStr">
        <is>
          <t>A</t>
        </is>
      </c>
      <c r="J2" s="12" t="inlineStr">
        <is>
          <t>Hang Nadim</t>
        </is>
      </c>
      <c r="K2" s="12" t="inlineStr">
        <is>
          <t>actual_station_observation</t>
        </is>
      </c>
      <c r="L2" s="12" t="inlineStr">
        <is>
          <t>Tables1.2.1/1.2.2/1.2.5; printed pp20/21/24</t>
        </is>
      </c>
      <c r="M2" s="12" t="inlineStr">
        <is>
          <t>BMKG station observations reproduced by BPS. No campus-level observation or wet-bulb reconstruction. Monthly means cannot establish simultaneous hourly extremes. Monthly rain rows preserved although source table unit header says mm/year.</t>
        </is>
      </c>
    </row>
    <row r="3" ht="83" customHeight="1">
      <c r="A3" s="12" t="inlineStr">
        <is>
          <t>Batam</t>
        </is>
      </c>
      <c r="B3" s="17" t="n">
        <v>2024</v>
      </c>
      <c r="C3" s="17" t="n">
        <v>2</v>
      </c>
      <c r="D3" s="5" t="n">
        <v>28.2</v>
      </c>
      <c r="E3" s="5" t="n">
        <v>80</v>
      </c>
      <c r="F3" s="5" t="n">
        <v>163.6</v>
      </c>
      <c r="G3" s="4" t="n"/>
      <c r="H3" s="12" t="inlineStr">
        <is>
          <t>WB006</t>
        </is>
      </c>
      <c r="I3" s="12" t="inlineStr">
        <is>
          <t>A</t>
        </is>
      </c>
      <c r="J3" s="12" t="inlineStr">
        <is>
          <t>Hang Nadim</t>
        </is>
      </c>
      <c r="K3" s="12" t="inlineStr">
        <is>
          <t>actual_station_observation</t>
        </is>
      </c>
      <c r="L3" s="12" t="inlineStr">
        <is>
          <t>Tables1.2.1/1.2.2/1.2.5; printed pp20/21/24</t>
        </is>
      </c>
      <c r="M3" s="12" t="inlineStr">
        <is>
          <t>BMKG station observations reproduced by BPS. No campus-level observation or wet-bulb reconstruction. Monthly means cannot establish simultaneous hourly extremes. Monthly rain rows preserved although source table unit header says mm/year.</t>
        </is>
      </c>
    </row>
    <row r="4" ht="83" customHeight="1">
      <c r="A4" s="12" t="inlineStr">
        <is>
          <t>Batam</t>
        </is>
      </c>
      <c r="B4" s="17" t="n">
        <v>2024</v>
      </c>
      <c r="C4" s="17" t="n">
        <v>3</v>
      </c>
      <c r="D4" s="5" t="n">
        <v>28.8</v>
      </c>
      <c r="E4" s="5" t="n">
        <v>79</v>
      </c>
      <c r="F4" s="5" t="n">
        <v>220.5</v>
      </c>
      <c r="G4" s="4" t="n"/>
      <c r="H4" s="12" t="inlineStr">
        <is>
          <t>WB006</t>
        </is>
      </c>
      <c r="I4" s="12" t="inlineStr">
        <is>
          <t>A</t>
        </is>
      </c>
      <c r="J4" s="12" t="inlineStr">
        <is>
          <t>Hang Nadim</t>
        </is>
      </c>
      <c r="K4" s="12" t="inlineStr">
        <is>
          <t>actual_station_observation</t>
        </is>
      </c>
      <c r="L4" s="12" t="inlineStr">
        <is>
          <t>Tables1.2.1/1.2.2/1.2.5; printed pp20/21/24</t>
        </is>
      </c>
      <c r="M4" s="12" t="inlineStr">
        <is>
          <t>BMKG station observations reproduced by BPS. No campus-level observation or wet-bulb reconstruction. Monthly means cannot establish simultaneous hourly extremes. Monthly rain rows preserved although source table unit header says mm/year.</t>
        </is>
      </c>
    </row>
    <row r="5" ht="83" customHeight="1">
      <c r="A5" s="12" t="inlineStr">
        <is>
          <t>Batam</t>
        </is>
      </c>
      <c r="B5" s="17" t="n">
        <v>2024</v>
      </c>
      <c r="C5" s="17" t="n">
        <v>4</v>
      </c>
      <c r="D5" s="5" t="n">
        <v>28.9</v>
      </c>
      <c r="E5" s="5" t="n">
        <v>82.09999999999999</v>
      </c>
      <c r="F5" s="5" t="n">
        <v>209.7</v>
      </c>
      <c r="G5" s="4" t="n"/>
      <c r="H5" s="12" t="inlineStr">
        <is>
          <t>WB006</t>
        </is>
      </c>
      <c r="I5" s="12" t="inlineStr">
        <is>
          <t>A</t>
        </is>
      </c>
      <c r="J5" s="12" t="inlineStr">
        <is>
          <t>Hang Nadim</t>
        </is>
      </c>
      <c r="K5" s="12" t="inlineStr">
        <is>
          <t>actual_station_observation</t>
        </is>
      </c>
      <c r="L5" s="12" t="inlineStr">
        <is>
          <t>Tables1.2.1/1.2.2/1.2.5; printed pp20/21/24</t>
        </is>
      </c>
      <c r="M5" s="12" t="inlineStr">
        <is>
          <t>BMKG station observations reproduced by BPS. No campus-level observation or wet-bulb reconstruction. Monthly means cannot establish simultaneous hourly extremes. Monthly rain rows preserved although source table unit header says mm/year.</t>
        </is>
      </c>
    </row>
    <row r="6" ht="83" customHeight="1">
      <c r="A6" s="12" t="inlineStr">
        <is>
          <t>Batam</t>
        </is>
      </c>
      <c r="B6" s="17" t="n">
        <v>2024</v>
      </c>
      <c r="C6" s="17" t="n">
        <v>5</v>
      </c>
      <c r="D6" s="5" t="n">
        <v>28.2</v>
      </c>
      <c r="E6" s="5" t="n">
        <v>87.3</v>
      </c>
      <c r="F6" s="5" t="n">
        <v>363.6</v>
      </c>
      <c r="G6" s="4" t="n"/>
      <c r="H6" s="12" t="inlineStr">
        <is>
          <t>WB006</t>
        </is>
      </c>
      <c r="I6" s="12" t="inlineStr">
        <is>
          <t>A</t>
        </is>
      </c>
      <c r="J6" s="12" t="inlineStr">
        <is>
          <t>Hang Nadim</t>
        </is>
      </c>
      <c r="K6" s="12" t="inlineStr">
        <is>
          <t>actual_station_observation</t>
        </is>
      </c>
      <c r="L6" s="12" t="inlineStr">
        <is>
          <t>Tables1.2.1/1.2.2/1.2.5; printed pp20/21/24</t>
        </is>
      </c>
      <c r="M6" s="12" t="inlineStr">
        <is>
          <t>BMKG station observations reproduced by BPS. No campus-level observation or wet-bulb reconstruction. Monthly means cannot establish simultaneous hourly extremes. Monthly rain rows preserved although source table unit header says mm/year.</t>
        </is>
      </c>
    </row>
    <row r="7" ht="83" customHeight="1">
      <c r="A7" s="12" t="inlineStr">
        <is>
          <t>Batam</t>
        </is>
      </c>
      <c r="B7" s="17" t="n">
        <v>2024</v>
      </c>
      <c r="C7" s="17" t="n">
        <v>6</v>
      </c>
      <c r="D7" s="5" t="n">
        <v>27.9</v>
      </c>
      <c r="E7" s="5" t="n">
        <v>85.5</v>
      </c>
      <c r="F7" s="5" t="n">
        <v>271.7</v>
      </c>
      <c r="G7" s="4" t="n"/>
      <c r="H7" s="12" t="inlineStr">
        <is>
          <t>WB006</t>
        </is>
      </c>
      <c r="I7" s="12" t="inlineStr">
        <is>
          <t>A</t>
        </is>
      </c>
      <c r="J7" s="12" t="inlineStr">
        <is>
          <t>Hang Nadim</t>
        </is>
      </c>
      <c r="K7" s="12" t="inlineStr">
        <is>
          <t>actual_station_observation</t>
        </is>
      </c>
      <c r="L7" s="12" t="inlineStr">
        <is>
          <t>Tables1.2.1/1.2.2/1.2.5; printed pp20/21/24</t>
        </is>
      </c>
      <c r="M7" s="12" t="inlineStr">
        <is>
          <t>BMKG station observations reproduced by BPS. No campus-level observation or wet-bulb reconstruction. Monthly means cannot establish simultaneous hourly extremes. Monthly rain rows preserved although source table unit header says mm/year.</t>
        </is>
      </c>
    </row>
    <row r="8" ht="83" customHeight="1">
      <c r="A8" s="12" t="inlineStr">
        <is>
          <t>Batam</t>
        </is>
      </c>
      <c r="B8" s="17" t="n">
        <v>2024</v>
      </c>
      <c r="C8" s="17" t="n">
        <v>7</v>
      </c>
      <c r="D8" s="5" t="n">
        <v>28.7</v>
      </c>
      <c r="E8" s="5" t="n">
        <v>81</v>
      </c>
      <c r="F8" s="5" t="n">
        <v>101.3</v>
      </c>
      <c r="G8" s="4" t="n"/>
      <c r="H8" s="12" t="inlineStr">
        <is>
          <t>WB006</t>
        </is>
      </c>
      <c r="I8" s="12" t="inlineStr">
        <is>
          <t>A</t>
        </is>
      </c>
      <c r="J8" s="12" t="inlineStr">
        <is>
          <t>Hang Nadim</t>
        </is>
      </c>
      <c r="K8" s="12" t="inlineStr">
        <is>
          <t>actual_station_observation</t>
        </is>
      </c>
      <c r="L8" s="12" t="inlineStr">
        <is>
          <t>Tables1.2.1/1.2.2/1.2.5; printed pp20/21/24</t>
        </is>
      </c>
      <c r="M8" s="12" t="inlineStr">
        <is>
          <t>BMKG station observations reproduced by BPS. No campus-level observation or wet-bulb reconstruction. Monthly means cannot establish simultaneous hourly extremes. Monthly rain rows preserved although source table unit header says mm/year.</t>
        </is>
      </c>
    </row>
    <row r="9" ht="83" customHeight="1">
      <c r="A9" s="12" t="inlineStr">
        <is>
          <t>Batam</t>
        </is>
      </c>
      <c r="B9" s="17" t="n">
        <v>2024</v>
      </c>
      <c r="C9" s="17" t="n">
        <v>8</v>
      </c>
      <c r="D9" s="5" t="n">
        <v>27.9</v>
      </c>
      <c r="E9" s="5" t="n">
        <v>83.7</v>
      </c>
      <c r="F9" s="5" t="n">
        <v>253.2</v>
      </c>
      <c r="G9" s="4" t="n"/>
      <c r="H9" s="12" t="inlineStr">
        <is>
          <t>WB006</t>
        </is>
      </c>
      <c r="I9" s="12" t="inlineStr">
        <is>
          <t>A</t>
        </is>
      </c>
      <c r="J9" s="12" t="inlineStr">
        <is>
          <t>Hang Nadim</t>
        </is>
      </c>
      <c r="K9" s="12" t="inlineStr">
        <is>
          <t>actual_station_observation</t>
        </is>
      </c>
      <c r="L9" s="12" t="inlineStr">
        <is>
          <t>Tables1.2.1/1.2.2/1.2.5; printed pp20/21/24</t>
        </is>
      </c>
      <c r="M9" s="12" t="inlineStr">
        <is>
          <t>BMKG station observations reproduced by BPS. No campus-level observation or wet-bulb reconstruction. Monthly means cannot establish simultaneous hourly extremes. Monthly rain rows preserved although source table unit header says mm/year.</t>
        </is>
      </c>
    </row>
    <row r="10" ht="83" customHeight="1">
      <c r="A10" s="12" t="inlineStr">
        <is>
          <t>Batam</t>
        </is>
      </c>
      <c r="B10" s="17" t="n">
        <v>2024</v>
      </c>
      <c r="C10" s="17" t="n">
        <v>9</v>
      </c>
      <c r="D10" s="5" t="n">
        <v>28</v>
      </c>
      <c r="E10" s="5" t="n">
        <v>84</v>
      </c>
      <c r="F10" s="5" t="n">
        <v>239.8</v>
      </c>
      <c r="G10" s="4" t="n"/>
      <c r="H10" s="12" t="inlineStr">
        <is>
          <t>WB006</t>
        </is>
      </c>
      <c r="I10" s="12" t="inlineStr">
        <is>
          <t>A</t>
        </is>
      </c>
      <c r="J10" s="12" t="inlineStr">
        <is>
          <t>Hang Nadim</t>
        </is>
      </c>
      <c r="K10" s="12" t="inlineStr">
        <is>
          <t>actual_station_observation</t>
        </is>
      </c>
      <c r="L10" s="12" t="inlineStr">
        <is>
          <t>Tables1.2.1/1.2.2/1.2.5; printed pp20/21/24</t>
        </is>
      </c>
      <c r="M10" s="12" t="inlineStr">
        <is>
          <t>BMKG station observations reproduced by BPS. No campus-level observation or wet-bulb reconstruction. Monthly means cannot establish simultaneous hourly extremes. Monthly rain rows preserved although source table unit header says mm/year.</t>
        </is>
      </c>
    </row>
    <row r="11" ht="83" customHeight="1">
      <c r="A11" s="12" t="inlineStr">
        <is>
          <t>Batam</t>
        </is>
      </c>
      <c r="B11" s="17" t="n">
        <v>2024</v>
      </c>
      <c r="C11" s="17" t="n">
        <v>10</v>
      </c>
      <c r="D11" s="5" t="n">
        <v>28.1</v>
      </c>
      <c r="E11" s="5" t="n">
        <v>84.3</v>
      </c>
      <c r="F11" s="5" t="n">
        <v>130.6</v>
      </c>
      <c r="G11" s="4" t="n"/>
      <c r="H11" s="12" t="inlineStr">
        <is>
          <t>WB006</t>
        </is>
      </c>
      <c r="I11" s="12" t="inlineStr">
        <is>
          <t>A</t>
        </is>
      </c>
      <c r="J11" s="12" t="inlineStr">
        <is>
          <t>Hang Nadim</t>
        </is>
      </c>
      <c r="K11" s="12" t="inlineStr">
        <is>
          <t>actual_station_observation</t>
        </is>
      </c>
      <c r="L11" s="12" t="inlineStr">
        <is>
          <t>Tables1.2.1/1.2.2/1.2.5; printed pp20/21/24</t>
        </is>
      </c>
      <c r="M11" s="12" t="inlineStr">
        <is>
          <t>BMKG station observations reproduced by BPS. No campus-level observation or wet-bulb reconstruction. Monthly means cannot establish simultaneous hourly extremes. Monthly rain rows preserved although source table unit header says mm/year.</t>
        </is>
      </c>
    </row>
    <row r="12" ht="83" customHeight="1">
      <c r="A12" s="12" t="inlineStr">
        <is>
          <t>Batam</t>
        </is>
      </c>
      <c r="B12" s="17" t="n">
        <v>2024</v>
      </c>
      <c r="C12" s="17" t="n">
        <v>11</v>
      </c>
      <c r="D12" s="5" t="n">
        <v>27.5</v>
      </c>
      <c r="E12" s="5" t="n">
        <v>86.59999999999999</v>
      </c>
      <c r="F12" s="5" t="n">
        <v>296.4</v>
      </c>
      <c r="G12" s="4" t="n"/>
      <c r="H12" s="12" t="inlineStr">
        <is>
          <t>WB006</t>
        </is>
      </c>
      <c r="I12" s="12" t="inlineStr">
        <is>
          <t>A</t>
        </is>
      </c>
      <c r="J12" s="12" t="inlineStr">
        <is>
          <t>Hang Nadim</t>
        </is>
      </c>
      <c r="K12" s="12" t="inlineStr">
        <is>
          <t>actual_station_observation</t>
        </is>
      </c>
      <c r="L12" s="12" t="inlineStr">
        <is>
          <t>Tables1.2.1/1.2.2/1.2.5; printed pp20/21/24</t>
        </is>
      </c>
      <c r="M12" s="12" t="inlineStr">
        <is>
          <t>BMKG station observations reproduced by BPS. No campus-level observation or wet-bulb reconstruction. Monthly means cannot establish simultaneous hourly extremes. Monthly rain rows preserved although source table unit header says mm/year.</t>
        </is>
      </c>
    </row>
    <row r="13" ht="83" customHeight="1">
      <c r="A13" s="12" t="inlineStr">
        <is>
          <t>Batam</t>
        </is>
      </c>
      <c r="B13" s="17" t="n">
        <v>2024</v>
      </c>
      <c r="C13" s="17" t="n">
        <v>12</v>
      </c>
      <c r="D13" s="5" t="n">
        <v>28.1</v>
      </c>
      <c r="E13" s="5" t="n">
        <v>80.3</v>
      </c>
      <c r="F13" s="5" t="n">
        <v>160.4</v>
      </c>
      <c r="G13" s="4" t="n"/>
      <c r="H13" s="12" t="inlineStr">
        <is>
          <t>WB006</t>
        </is>
      </c>
      <c r="I13" s="12" t="inlineStr">
        <is>
          <t>A</t>
        </is>
      </c>
      <c r="J13" s="12" t="inlineStr">
        <is>
          <t>Hang Nadim</t>
        </is>
      </c>
      <c r="K13" s="12" t="inlineStr">
        <is>
          <t>actual_station_observation</t>
        </is>
      </c>
      <c r="L13" s="12" t="inlineStr">
        <is>
          <t>Tables1.2.1/1.2.2/1.2.5; printed pp20/21/24</t>
        </is>
      </c>
      <c r="M13" s="12" t="inlineStr">
        <is>
          <t>BMKG station observations reproduced by BPS. No campus-level observation or wet-bulb reconstruction. Monthly means cannot establish simultaneous hourly extremes. Monthly rain rows preserved although source table unit header says mm/year.</t>
        </is>
      </c>
    </row>
    <row r="14" ht="68" customHeight="1">
      <c r="A14" s="12" t="inlineStr">
        <is>
          <t>Jakarta</t>
        </is>
      </c>
      <c r="B14" s="17" t="n">
        <v>2024</v>
      </c>
      <c r="C14" s="17" t="n">
        <v>1</v>
      </c>
      <c r="D14" s="5" t="n">
        <v>28.45</v>
      </c>
      <c r="E14" s="5" t="n">
        <v>79.72</v>
      </c>
      <c r="F14" s="5" t="n">
        <v>311.6</v>
      </c>
      <c r="G14" s="4" t="n"/>
      <c r="H14" s="12" t="inlineStr">
        <is>
          <t>WB007</t>
        </is>
      </c>
      <c r="I14" s="12" t="inlineStr">
        <is>
          <t>A</t>
        </is>
      </c>
      <c r="J14" s="12" t="inlineStr">
        <is>
          <t>Kemayoran</t>
        </is>
      </c>
      <c r="K14" s="12" t="inlineStr">
        <is>
          <t>actual_station_observation</t>
        </is>
      </c>
      <c r="L14" s="12" t="inlineStr">
        <is>
          <t>Table1.2.2; printed pp30/31/34</t>
        </is>
      </c>
      <c r="M14" s="12" t="inlineStr">
        <is>
          <t>BMKG station observations reproduced by BPS. No campus-level observation or wet-bulb reconstruction. Monthly means cannot establish simultaneous hourly extremes.</t>
        </is>
      </c>
    </row>
    <row r="15" ht="68" customHeight="1">
      <c r="A15" s="12" t="inlineStr">
        <is>
          <t>Jakarta</t>
        </is>
      </c>
      <c r="B15" s="17" t="n">
        <v>2024</v>
      </c>
      <c r="C15" s="17" t="n">
        <v>2</v>
      </c>
      <c r="D15" s="5" t="n">
        <v>28.33</v>
      </c>
      <c r="E15" s="5" t="n">
        <v>81.75</v>
      </c>
      <c r="F15" s="5" t="n">
        <v>500.5</v>
      </c>
      <c r="G15" s="4" t="n"/>
      <c r="H15" s="12" t="inlineStr">
        <is>
          <t>WB007</t>
        </is>
      </c>
      <c r="I15" s="12" t="inlineStr">
        <is>
          <t>A</t>
        </is>
      </c>
      <c r="J15" s="12" t="inlineStr">
        <is>
          <t>Kemayoran</t>
        </is>
      </c>
      <c r="K15" s="12" t="inlineStr">
        <is>
          <t>actual_station_observation</t>
        </is>
      </c>
      <c r="L15" s="12" t="inlineStr">
        <is>
          <t>Table1.2.2; printed pp30/31/34</t>
        </is>
      </c>
      <c r="M15" s="12" t="inlineStr">
        <is>
          <t>BMKG station observations reproduced by BPS. No campus-level observation or wet-bulb reconstruction. Monthly means cannot establish simultaneous hourly extremes.</t>
        </is>
      </c>
    </row>
    <row r="16" ht="68" customHeight="1">
      <c r="A16" s="12" t="inlineStr">
        <is>
          <t>Jakarta</t>
        </is>
      </c>
      <c r="B16" s="17" t="n">
        <v>2024</v>
      </c>
      <c r="C16" s="17" t="n">
        <v>3</v>
      </c>
      <c r="D16" s="5" t="n">
        <v>28.41</v>
      </c>
      <c r="E16" s="5" t="n">
        <v>81.09</v>
      </c>
      <c r="F16" s="5" t="n">
        <v>314.3</v>
      </c>
      <c r="G16" s="4" t="n"/>
      <c r="H16" s="12" t="inlineStr">
        <is>
          <t>WB007</t>
        </is>
      </c>
      <c r="I16" s="12" t="inlineStr">
        <is>
          <t>A</t>
        </is>
      </c>
      <c r="J16" s="12" t="inlineStr">
        <is>
          <t>Kemayoran</t>
        </is>
      </c>
      <c r="K16" s="12" t="inlineStr">
        <is>
          <t>actual_station_observation</t>
        </is>
      </c>
      <c r="L16" s="12" t="inlineStr">
        <is>
          <t>Table1.2.2; printed pp30/31/34</t>
        </is>
      </c>
      <c r="M16" s="12" t="inlineStr">
        <is>
          <t>BMKG station observations reproduced by BPS. No campus-level observation or wet-bulb reconstruction. Monthly means cannot establish simultaneous hourly extremes.</t>
        </is>
      </c>
    </row>
    <row r="17" ht="68" customHeight="1">
      <c r="A17" s="12" t="inlineStr">
        <is>
          <t>Jakarta</t>
        </is>
      </c>
      <c r="B17" s="17" t="n">
        <v>2024</v>
      </c>
      <c r="C17" s="17" t="n">
        <v>4</v>
      </c>
      <c r="D17" s="5" t="n">
        <v>29.43</v>
      </c>
      <c r="E17" s="5" t="n">
        <v>78.65000000000001</v>
      </c>
      <c r="F17" s="5" t="n">
        <v>120.8</v>
      </c>
      <c r="G17" s="4" t="n"/>
      <c r="H17" s="12" t="inlineStr">
        <is>
          <t>WB007</t>
        </is>
      </c>
      <c r="I17" s="12" t="inlineStr">
        <is>
          <t>A</t>
        </is>
      </c>
      <c r="J17" s="12" t="inlineStr">
        <is>
          <t>Kemayoran</t>
        </is>
      </c>
      <c r="K17" s="12" t="inlineStr">
        <is>
          <t>actual_station_observation</t>
        </is>
      </c>
      <c r="L17" s="12" t="inlineStr">
        <is>
          <t>Table1.2.2; printed pp30/31/34</t>
        </is>
      </c>
      <c r="M17" s="12" t="inlineStr">
        <is>
          <t>BMKG station observations reproduced by BPS. No campus-level observation or wet-bulb reconstruction. Monthly means cannot establish simultaneous hourly extremes.</t>
        </is>
      </c>
    </row>
    <row r="18" ht="68" customHeight="1">
      <c r="A18" s="12" t="inlineStr">
        <is>
          <t>Jakarta</t>
        </is>
      </c>
      <c r="B18" s="17" t="n">
        <v>2024</v>
      </c>
      <c r="C18" s="17" t="n">
        <v>5</v>
      </c>
      <c r="D18" s="5" t="n">
        <v>30.13</v>
      </c>
      <c r="E18" s="5" t="n">
        <v>74.23</v>
      </c>
      <c r="F18" s="5" t="n">
        <v>34.1</v>
      </c>
      <c r="G18" s="4" t="n"/>
      <c r="H18" s="12" t="inlineStr">
        <is>
          <t>WB007</t>
        </is>
      </c>
      <c r="I18" s="12" t="inlineStr">
        <is>
          <t>A</t>
        </is>
      </c>
      <c r="J18" s="12" t="inlineStr">
        <is>
          <t>Kemayoran</t>
        </is>
      </c>
      <c r="K18" s="12" t="inlineStr">
        <is>
          <t>actual_station_observation</t>
        </is>
      </c>
      <c r="L18" s="12" t="inlineStr">
        <is>
          <t>Table1.2.2; printed pp30/31/34</t>
        </is>
      </c>
      <c r="M18" s="12" t="inlineStr">
        <is>
          <t>BMKG station observations reproduced by BPS. No campus-level observation or wet-bulb reconstruction. Monthly means cannot establish simultaneous hourly extremes.</t>
        </is>
      </c>
    </row>
    <row r="19" ht="68" customHeight="1">
      <c r="A19" s="12" t="inlineStr">
        <is>
          <t>Jakarta</t>
        </is>
      </c>
      <c r="B19" s="17" t="n">
        <v>2024</v>
      </c>
      <c r="C19" s="17" t="n">
        <v>6</v>
      </c>
      <c r="D19" s="5" t="n">
        <v>29.12</v>
      </c>
      <c r="E19" s="5" t="n">
        <v>77.03</v>
      </c>
      <c r="F19" s="5" t="n">
        <v>109.5</v>
      </c>
      <c r="G19" s="4" t="n"/>
      <c r="H19" s="12" t="inlineStr">
        <is>
          <t>WB007</t>
        </is>
      </c>
      <c r="I19" s="12" t="inlineStr">
        <is>
          <t>A</t>
        </is>
      </c>
      <c r="J19" s="12" t="inlineStr">
        <is>
          <t>Kemayoran</t>
        </is>
      </c>
      <c r="K19" s="12" t="inlineStr">
        <is>
          <t>actual_station_observation</t>
        </is>
      </c>
      <c r="L19" s="12" t="inlineStr">
        <is>
          <t>Table1.2.2; printed pp30/31/34</t>
        </is>
      </c>
      <c r="M19" s="12" t="inlineStr">
        <is>
          <t>BMKG station observations reproduced by BPS. No campus-level observation or wet-bulb reconstruction. Monthly means cannot establish simultaneous hourly extremes.</t>
        </is>
      </c>
    </row>
    <row r="20" ht="68" customHeight="1">
      <c r="A20" s="12" t="inlineStr">
        <is>
          <t>Jakarta</t>
        </is>
      </c>
      <c r="B20" s="17" t="n">
        <v>2024</v>
      </c>
      <c r="C20" s="17" t="n">
        <v>7</v>
      </c>
      <c r="D20" s="5" t="n">
        <v>27.96</v>
      </c>
      <c r="E20" s="5" t="n">
        <v>76.98</v>
      </c>
      <c r="F20" s="5" t="n">
        <v>137.8</v>
      </c>
      <c r="G20" s="4" t="n"/>
      <c r="H20" s="12" t="inlineStr">
        <is>
          <t>WB007</t>
        </is>
      </c>
      <c r="I20" s="12" t="inlineStr">
        <is>
          <t>A</t>
        </is>
      </c>
      <c r="J20" s="12" t="inlineStr">
        <is>
          <t>Kemayoran</t>
        </is>
      </c>
      <c r="K20" s="12" t="inlineStr">
        <is>
          <t>actual_station_observation</t>
        </is>
      </c>
      <c r="L20" s="12" t="inlineStr">
        <is>
          <t>Table1.2.2; printed pp30/31/34</t>
        </is>
      </c>
      <c r="M20" s="12" t="inlineStr">
        <is>
          <t>BMKG station observations reproduced by BPS. No campus-level observation or wet-bulb reconstruction. Monthly means cannot establish simultaneous hourly extremes.</t>
        </is>
      </c>
    </row>
    <row r="21" ht="68" customHeight="1">
      <c r="A21" s="12" t="inlineStr">
        <is>
          <t>Jakarta</t>
        </is>
      </c>
      <c r="B21" s="17" t="n">
        <v>2024</v>
      </c>
      <c r="C21" s="17" t="n">
        <v>8</v>
      </c>
      <c r="D21" s="5" t="n">
        <v>29.02</v>
      </c>
      <c r="E21" s="5" t="n">
        <v>70.54000000000001</v>
      </c>
      <c r="F21" s="5" t="n">
        <v>7.6</v>
      </c>
      <c r="G21" s="4" t="n"/>
      <c r="H21" s="12" t="inlineStr">
        <is>
          <t>WB007</t>
        </is>
      </c>
      <c r="I21" s="12" t="inlineStr">
        <is>
          <t>A</t>
        </is>
      </c>
      <c r="J21" s="12" t="inlineStr">
        <is>
          <t>Kemayoran</t>
        </is>
      </c>
      <c r="K21" s="12" t="inlineStr">
        <is>
          <t>actual_station_observation</t>
        </is>
      </c>
      <c r="L21" s="12" t="inlineStr">
        <is>
          <t>Table1.2.2; printed pp30/31/34</t>
        </is>
      </c>
      <c r="M21" s="12" t="inlineStr">
        <is>
          <t>BMKG station observations reproduced by BPS. No campus-level observation or wet-bulb reconstruction. Monthly means cannot establish simultaneous hourly extremes.</t>
        </is>
      </c>
    </row>
    <row r="22" ht="68" customHeight="1">
      <c r="A22" s="12" t="inlineStr">
        <is>
          <t>Jakarta</t>
        </is>
      </c>
      <c r="B22" s="17" t="n">
        <v>2024</v>
      </c>
      <c r="C22" s="17" t="n">
        <v>9</v>
      </c>
      <c r="D22" s="5" t="n">
        <v>29.14</v>
      </c>
      <c r="E22" s="5" t="n">
        <v>71.53</v>
      </c>
      <c r="F22" s="5" t="n">
        <v>172.5</v>
      </c>
      <c r="G22" s="4" t="n"/>
      <c r="H22" s="12" t="inlineStr">
        <is>
          <t>WB007</t>
        </is>
      </c>
      <c r="I22" s="12" t="inlineStr">
        <is>
          <t>A</t>
        </is>
      </c>
      <c r="J22" s="12" t="inlineStr">
        <is>
          <t>Kemayoran</t>
        </is>
      </c>
      <c r="K22" s="12" t="inlineStr">
        <is>
          <t>actual_station_observation</t>
        </is>
      </c>
      <c r="L22" s="12" t="inlineStr">
        <is>
          <t>Table1.2.2; printed pp30/31/34</t>
        </is>
      </c>
      <c r="M22" s="12" t="inlineStr">
        <is>
          <t>BMKG station observations reproduced by BPS. No campus-level observation or wet-bulb reconstruction. Monthly means cannot establish simultaneous hourly extremes.</t>
        </is>
      </c>
    </row>
    <row r="23" ht="68" customHeight="1">
      <c r="A23" s="12" t="inlineStr">
        <is>
          <t>Jakarta</t>
        </is>
      </c>
      <c r="B23" s="17" t="n">
        <v>2024</v>
      </c>
      <c r="C23" s="17" t="n">
        <v>10</v>
      </c>
      <c r="D23" s="5" t="n">
        <v>30.07</v>
      </c>
      <c r="E23" s="5" t="n">
        <v>68.84999999999999</v>
      </c>
      <c r="F23" s="5" t="n">
        <v>61.4</v>
      </c>
      <c r="G23" s="4" t="n"/>
      <c r="H23" s="12" t="inlineStr">
        <is>
          <t>WB007</t>
        </is>
      </c>
      <c r="I23" s="12" t="inlineStr">
        <is>
          <t>A</t>
        </is>
      </c>
      <c r="J23" s="12" t="inlineStr">
        <is>
          <t>Kemayoran</t>
        </is>
      </c>
      <c r="K23" s="12" t="inlineStr">
        <is>
          <t>actual_station_observation</t>
        </is>
      </c>
      <c r="L23" s="12" t="inlineStr">
        <is>
          <t>Table1.2.2; printed pp30/31/34</t>
        </is>
      </c>
      <c r="M23" s="12" t="inlineStr">
        <is>
          <t>BMKG station observations reproduced by BPS. No campus-level observation or wet-bulb reconstruction. Monthly means cannot establish simultaneous hourly extremes.</t>
        </is>
      </c>
    </row>
    <row r="24" ht="68" customHeight="1">
      <c r="A24" s="12" t="inlineStr">
        <is>
          <t>Jakarta</t>
        </is>
      </c>
      <c r="B24" s="17" t="n">
        <v>2024</v>
      </c>
      <c r="C24" s="17" t="n">
        <v>11</v>
      </c>
      <c r="D24" s="5" t="n">
        <v>29.21</v>
      </c>
      <c r="E24" s="5" t="n">
        <v>75.42</v>
      </c>
      <c r="F24" s="5" t="n">
        <v>150.4</v>
      </c>
      <c r="G24" s="4" t="n"/>
      <c r="H24" s="12" t="inlineStr">
        <is>
          <t>WB007</t>
        </is>
      </c>
      <c r="I24" s="12" t="inlineStr">
        <is>
          <t>A</t>
        </is>
      </c>
      <c r="J24" s="12" t="inlineStr">
        <is>
          <t>Kemayoran</t>
        </is>
      </c>
      <c r="K24" s="12" t="inlineStr">
        <is>
          <t>actual_station_observation</t>
        </is>
      </c>
      <c r="L24" s="12" t="inlineStr">
        <is>
          <t>Table1.2.2; printed pp30/31/34</t>
        </is>
      </c>
      <c r="M24" s="12" t="inlineStr">
        <is>
          <t>BMKG station observations reproduced by BPS. No campus-level observation or wet-bulb reconstruction. Monthly means cannot establish simultaneous hourly extremes.</t>
        </is>
      </c>
    </row>
    <row r="25" ht="68" customHeight="1">
      <c r="A25" s="12" t="inlineStr">
        <is>
          <t>Jakarta</t>
        </is>
      </c>
      <c r="B25" s="17" t="n">
        <v>2024</v>
      </c>
      <c r="C25" s="17" t="n">
        <v>12</v>
      </c>
      <c r="D25" s="5" t="n">
        <v>28.42</v>
      </c>
      <c r="E25" s="5" t="n">
        <v>78.44</v>
      </c>
      <c r="F25" s="5" t="n">
        <v>338.7</v>
      </c>
      <c r="G25" s="4" t="n"/>
      <c r="H25" s="12" t="inlineStr">
        <is>
          <t>WB007</t>
        </is>
      </c>
      <c r="I25" s="12" t="inlineStr">
        <is>
          <t>A</t>
        </is>
      </c>
      <c r="J25" s="12" t="inlineStr">
        <is>
          <t>Kemayoran</t>
        </is>
      </c>
      <c r="K25" s="12" t="inlineStr">
        <is>
          <t>actual_station_observation</t>
        </is>
      </c>
      <c r="L25" s="12" t="inlineStr">
        <is>
          <t>Table1.2.2; printed pp30/31/34</t>
        </is>
      </c>
      <c r="M25" s="12" t="inlineStr">
        <is>
          <t>BMKG station observations reproduced by BPS. No campus-level observation or wet-bulb reconstruction. Monthly means cannot establish simultaneous hourly extremes.</t>
        </is>
      </c>
    </row>
    <row r="26" ht="53" customHeight="1">
      <c r="A26" s="12" t="inlineStr">
        <is>
          <t>Cikarang</t>
        </is>
      </c>
      <c r="B26" s="17" t="n">
        <v>2024</v>
      </c>
      <c r="C26" s="18" t="n"/>
      <c r="D26" s="4" t="n"/>
      <c r="E26" s="4" t="n"/>
      <c r="F26" s="4" t="n"/>
      <c r="G26" s="4" t="n"/>
      <c r="H26" s="12" t="inlineStr">
        <is>
          <t>WB018</t>
        </is>
      </c>
      <c r="I26" s="12" t="inlineStr">
        <is>
          <t>A</t>
        </is>
      </c>
      <c r="J26" s="4" t="n"/>
      <c r="K26" s="12" t="inlineStr">
        <is>
          <t>gap_no_observation_retrieved</t>
        </is>
      </c>
      <c r="L26" s="12" t="inlineStr">
        <is>
          <t>BMKG Data Online portal</t>
        </is>
      </c>
      <c r="M26" s="12" t="inlineStr">
        <is>
          <t>Gap placeholder; no numeric observation retrieved. Does not imply absent meteorological records or zero temperature, humidity or rainfall.</t>
        </is>
      </c>
    </row>
    <row r="27" ht="53" customHeight="1">
      <c r="A27" s="12" t="inlineStr">
        <is>
          <t>Karawang</t>
        </is>
      </c>
      <c r="B27" s="17" t="n">
        <v>2024</v>
      </c>
      <c r="C27" s="18" t="n"/>
      <c r="D27" s="4" t="n"/>
      <c r="E27" s="4" t="n"/>
      <c r="F27" s="4" t="n"/>
      <c r="G27" s="4" t="n"/>
      <c r="H27" s="12" t="inlineStr">
        <is>
          <t>WB018</t>
        </is>
      </c>
      <c r="I27" s="12" t="inlineStr">
        <is>
          <t>A</t>
        </is>
      </c>
      <c r="J27" s="4" t="n"/>
      <c r="K27" s="12" t="inlineStr">
        <is>
          <t>gap_no_observation_retrieved</t>
        </is>
      </c>
      <c r="L27" s="12" t="inlineStr">
        <is>
          <t>BMKG Data Online portal</t>
        </is>
      </c>
      <c r="M27" s="12" t="inlineStr">
        <is>
          <t>Gap placeholder; no numeric observation retrieved. Does not imply absent meteorological records or zero temperature, humidity or rainfall.</t>
        </is>
      </c>
    </row>
    <row r="28" ht="53" customHeight="1">
      <c r="A28" s="12" t="inlineStr">
        <is>
          <t>Bintan</t>
        </is>
      </c>
      <c r="B28" s="17" t="n">
        <v>2024</v>
      </c>
      <c r="C28" s="18" t="n"/>
      <c r="D28" s="4" t="n"/>
      <c r="E28" s="4" t="n"/>
      <c r="F28" s="4" t="n"/>
      <c r="G28" s="4" t="n"/>
      <c r="H28" s="12" t="inlineStr">
        <is>
          <t>WB018</t>
        </is>
      </c>
      <c r="I28" s="12" t="inlineStr">
        <is>
          <t>A</t>
        </is>
      </c>
      <c r="J28" s="4" t="n"/>
      <c r="K28" s="12" t="inlineStr">
        <is>
          <t>gap_no_observation_retrieved</t>
        </is>
      </c>
      <c r="L28" s="12" t="inlineStr">
        <is>
          <t>BMKG Data Online portal</t>
        </is>
      </c>
      <c r="M28" s="12" t="inlineStr">
        <is>
          <t>Gap placeholder; no numeric observation retrieved. Does not imply absent meteorological records or zero temperature, humidity or rainfall.</t>
        </is>
      </c>
    </row>
  </sheetData>
  <autoFilter ref="A1:M28"/>
  <pageMargins left="0.75" right="0.75" top="1" bottom="1" header="0.5" footer="0.5"/>
  <pageSetup orientation="landscape" paperSize="8" fitToHeight="0" fitToWidth="1"/>
</worksheet>
</file>

<file path=xl/worksheets/sheet7.xml><?xml version="1.0" encoding="utf-8"?>
<worksheet xmlns="http://schemas.openxmlformats.org/spreadsheetml/2006/main">
  <sheetPr>
    <tabColor rgb="00326D78"/>
    <outlinePr summaryBelow="1" summaryRight="1"/>
    <pageSetUpPr fitToPage="1"/>
  </sheetPr>
  <dimension ref="A1:J17"/>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9" customWidth="1" min="1" max="1"/>
    <col width="34" customWidth="1" min="2" max="2"/>
    <col width="19" customWidth="1" min="3" max="3"/>
    <col width="19" customWidth="1" min="4" max="4"/>
    <col width="14" customWidth="1" min="5" max="5"/>
    <col width="14" customWidth="1" min="6" max="6"/>
    <col width="14" customWidth="1" min="7" max="7"/>
    <col width="62" customWidth="1" min="8" max="8"/>
    <col width="19" customWidth="1" min="9" max="9"/>
    <col width="19" customWidth="1" min="10" max="10"/>
  </cols>
  <sheetData>
    <row r="1" ht="44" customHeight="1">
      <c r="A1" s="3" t="inlineStr">
        <is>
          <t>company</t>
        </is>
      </c>
      <c r="B1" s="3" t="inlineStr">
        <is>
          <t>facility</t>
        </is>
      </c>
      <c r="C1" s="3" t="inlineStr">
        <is>
          <t>country</t>
        </is>
      </c>
      <c r="D1" s="3" t="inlineStr">
        <is>
          <t>pue</t>
        </is>
      </c>
      <c r="E1" s="3" t="inlineStr">
        <is>
          <t>year</t>
        </is>
      </c>
      <c r="F1" s="3" t="inlineStr">
        <is>
          <t>source_id</t>
        </is>
      </c>
      <c r="G1" s="3" t="inlineStr">
        <is>
          <t>data_class</t>
        </is>
      </c>
      <c r="H1" s="3" t="inlineStr">
        <is>
          <t>notes</t>
        </is>
      </c>
      <c r="I1" s="3" t="inlineStr">
        <is>
          <t>measurement_status</t>
        </is>
      </c>
      <c r="J1" s="3" t="inlineStr">
        <is>
          <t>comparator</t>
        </is>
      </c>
    </row>
    <row r="2" ht="53" customHeight="1">
      <c r="A2" s="12" t="inlineStr">
        <is>
          <t>Digital Edge</t>
        </is>
      </c>
      <c r="B2" s="12" t="inlineStr">
        <is>
          <t>EDGE1 Jakarta</t>
        </is>
      </c>
      <c r="C2" s="12" t="inlineStr">
        <is>
          <t>Indonesia</t>
        </is>
      </c>
      <c r="D2" s="5" t="n">
        <v>1.7</v>
      </c>
      <c r="E2" s="18" t="n"/>
      <c r="F2" s="12" t="inlineStr">
        <is>
          <t>WB008</t>
        </is>
      </c>
      <c r="G2" s="12" t="inlineStr">
        <is>
          <t>S</t>
        </is>
      </c>
      <c r="H2" s="12" t="inlineStr">
        <is>
          <t>Undated annual metric; year and actual/design status undisclosed. Conservatively treated as unverified specification, not audited annual actual.</t>
        </is>
      </c>
      <c r="I2" s="12" t="inlineStr">
        <is>
          <t>published_specification_measurement_unverified</t>
        </is>
      </c>
      <c r="J2" s="4" t="n"/>
    </row>
    <row r="3" ht="53" customHeight="1">
      <c r="A3" s="12" t="inlineStr">
        <is>
          <t>Digital Edge</t>
        </is>
      </c>
      <c r="B3" s="12" t="inlineStr">
        <is>
          <t>EDGE2 Jakarta</t>
        </is>
      </c>
      <c r="C3" s="12" t="inlineStr">
        <is>
          <t>Indonesia</t>
        </is>
      </c>
      <c r="D3" s="5" t="n">
        <v>1.25</v>
      </c>
      <c r="E3" s="18" t="n"/>
      <c r="F3" s="12" t="inlineStr">
        <is>
          <t>WB008</t>
        </is>
      </c>
      <c r="G3" s="12" t="inlineStr">
        <is>
          <t>S</t>
        </is>
      </c>
      <c r="H3" s="12" t="inlineStr">
        <is>
          <t>Undated annual metric differs from2025 disclosed1.24 design value. Preserve distinct source/measurement status; not a data correction.</t>
        </is>
      </c>
      <c r="I3" s="12" t="inlineStr">
        <is>
          <t>published_specification_measurement_unverified</t>
        </is>
      </c>
      <c r="J3" s="4" t="n"/>
    </row>
    <row r="4" ht="45" customHeight="1">
      <c r="A4" s="12" t="inlineStr">
        <is>
          <t>Digital Edge</t>
        </is>
      </c>
      <c r="B4" s="12" t="inlineStr">
        <is>
          <t>EDGE2 Jakarta design</t>
        </is>
      </c>
      <c r="C4" s="12" t="inlineStr">
        <is>
          <t>Indonesia</t>
        </is>
      </c>
      <c r="D4" s="5" t="n">
        <v>1.24</v>
      </c>
      <c r="E4" s="17" t="n">
        <v>2024</v>
      </c>
      <c r="F4" s="12" t="inlineStr">
        <is>
          <t>WB009</t>
        </is>
      </c>
      <c r="G4" s="12" t="inlineStr">
        <is>
          <t>S</t>
        </is>
      </c>
      <c r="H4" s="12" t="inlineStr">
        <is>
          <t>ESG2025 review of2024; design at100%load, not observed annual PUE. Source printed p11.</t>
        </is>
      </c>
      <c r="I4" s="12" t="inlineStr">
        <is>
          <t>annualized_design_at_100pct_load</t>
        </is>
      </c>
      <c r="J4" s="4" t="n"/>
    </row>
    <row r="5" ht="45" customHeight="1">
      <c r="A5" s="12" t="inlineStr">
        <is>
          <t>Digital Edge</t>
        </is>
      </c>
      <c r="B5" s="12" t="inlineStr">
        <is>
          <t>CGK1 design</t>
        </is>
      </c>
      <c r="C5" s="12" t="inlineStr">
        <is>
          <t>Indonesia</t>
        </is>
      </c>
      <c r="D5" s="5" t="n">
        <v>1.25</v>
      </c>
      <c r="E5" s="17" t="n">
        <v>2025</v>
      </c>
      <c r="F5" s="12" t="inlineStr">
        <is>
          <t>WB010</t>
        </is>
      </c>
      <c r="G5" s="12" t="inlineStr">
        <is>
          <t>S</t>
        </is>
      </c>
      <c r="H5" s="12" t="inlineStr">
        <is>
          <t>ESG2026 review of2025; printed p16 design criterion at100%load.</t>
        </is>
      </c>
      <c r="I5" s="12" t="inlineStr">
        <is>
          <t>annualized_design_at_100pct_load</t>
        </is>
      </c>
      <c r="J5" s="4" t="n"/>
    </row>
    <row r="6" ht="53" customHeight="1">
      <c r="A6" s="12" t="inlineStr">
        <is>
          <t>Princeton Digital Group</t>
        </is>
      </c>
      <c r="B6" s="12" t="inlineStr">
        <is>
          <t>JC1 Jakarta Cibitung</t>
        </is>
      </c>
      <c r="C6" s="12" t="inlineStr">
        <is>
          <t>Indonesia</t>
        </is>
      </c>
      <c r="D6" s="5" t="n">
        <v>1.95</v>
      </c>
      <c r="E6" s="17" t="n">
        <v>2021</v>
      </c>
      <c r="F6" s="12" t="inlineStr">
        <is>
          <t>WB011</t>
        </is>
      </c>
      <c r="G6" s="12" t="inlineStr">
        <is>
          <t>A</t>
        </is>
      </c>
      <c r="H6" s="12" t="inlineStr">
        <is>
          <t>Historical2021 reported facility PUE; no2026 update inferred. Source ratio-description typo separately flagged; numeric table preserved.</t>
        </is>
      </c>
      <c r="I6" s="12" t="inlineStr">
        <is>
          <t>operator_reported_annual_actual</t>
        </is>
      </c>
      <c r="J6" s="4" t="n"/>
    </row>
    <row r="7" ht="53" customHeight="1">
      <c r="A7" s="12" t="inlineStr">
        <is>
          <t>Princeton Digital Group</t>
        </is>
      </c>
      <c r="B7" s="12" t="inlineStr">
        <is>
          <t>JB1 Jakarta Bintaro</t>
        </is>
      </c>
      <c r="C7" s="12" t="inlineStr">
        <is>
          <t>Indonesia</t>
        </is>
      </c>
      <c r="D7" s="5" t="n">
        <v>1.79</v>
      </c>
      <c r="E7" s="17" t="n">
        <v>2021</v>
      </c>
      <c r="F7" s="12" t="inlineStr">
        <is>
          <t>WB011</t>
        </is>
      </c>
      <c r="G7" s="12" t="inlineStr">
        <is>
          <t>A</t>
        </is>
      </c>
      <c r="H7" s="12" t="inlineStr">
        <is>
          <t>Historical2021 reported facility PUE; no2026 update inferred. Source ratio-description typo separately flagged; numeric table preserved.</t>
        </is>
      </c>
      <c r="I7" s="12" t="inlineStr">
        <is>
          <t>operator_reported_annual_actual</t>
        </is>
      </c>
      <c r="J7" s="4" t="n"/>
    </row>
    <row r="8" ht="53" customHeight="1">
      <c r="A8" s="12" t="inlineStr">
        <is>
          <t>Princeton Digital Group</t>
        </is>
      </c>
      <c r="B8" s="12" t="inlineStr">
        <is>
          <t>PE1 Pekanbaru</t>
        </is>
      </c>
      <c r="C8" s="12" t="inlineStr">
        <is>
          <t>Indonesia</t>
        </is>
      </c>
      <c r="D8" s="5" t="n">
        <v>1.83</v>
      </c>
      <c r="E8" s="17" t="n">
        <v>2021</v>
      </c>
      <c r="F8" s="12" t="inlineStr">
        <is>
          <t>WB011</t>
        </is>
      </c>
      <c r="G8" s="12" t="inlineStr">
        <is>
          <t>A</t>
        </is>
      </c>
      <c r="H8" s="12" t="inlineStr">
        <is>
          <t>Historical2021 reported facility PUE; no2026 update inferred. Source ratio-description typo separately flagged; numeric table preserved.</t>
        </is>
      </c>
      <c r="I8" s="12" t="inlineStr">
        <is>
          <t>operator_reported_annual_actual</t>
        </is>
      </c>
      <c r="J8" s="4" t="n"/>
    </row>
    <row r="9" ht="53" customHeight="1">
      <c r="A9" s="12" t="inlineStr">
        <is>
          <t>Princeton Digital Group</t>
        </is>
      </c>
      <c r="B9" s="12" t="inlineStr">
        <is>
          <t>SB1 Surabaya</t>
        </is>
      </c>
      <c r="C9" s="12" t="inlineStr">
        <is>
          <t>Indonesia</t>
        </is>
      </c>
      <c r="D9" s="5" t="n">
        <v>1.79</v>
      </c>
      <c r="E9" s="17" t="n">
        <v>2021</v>
      </c>
      <c r="F9" s="12" t="inlineStr">
        <is>
          <t>WB011</t>
        </is>
      </c>
      <c r="G9" s="12" t="inlineStr">
        <is>
          <t>A</t>
        </is>
      </c>
      <c r="H9" s="12" t="inlineStr">
        <is>
          <t>Historical2021 reported facility PUE; no2026 update inferred. Source ratio-description typo separately flagged; numeric table preserved.</t>
        </is>
      </c>
      <c r="I9" s="12" t="inlineStr">
        <is>
          <t>operator_reported_annual_actual</t>
        </is>
      </c>
      <c r="J9" s="4" t="n"/>
    </row>
    <row r="10" ht="53" customHeight="1">
      <c r="A10" s="12" t="inlineStr">
        <is>
          <t>Princeton Digital Group</t>
        </is>
      </c>
      <c r="B10" s="12" t="inlineStr">
        <is>
          <t>BD1 Bandung</t>
        </is>
      </c>
      <c r="C10" s="12" t="inlineStr">
        <is>
          <t>Indonesia</t>
        </is>
      </c>
      <c r="D10" s="5" t="n">
        <v>1.83</v>
      </c>
      <c r="E10" s="17" t="n">
        <v>2021</v>
      </c>
      <c r="F10" s="12" t="inlineStr">
        <is>
          <t>WB011</t>
        </is>
      </c>
      <c r="G10" s="12" t="inlineStr">
        <is>
          <t>A</t>
        </is>
      </c>
      <c r="H10" s="12" t="inlineStr">
        <is>
          <t>Historical2021 reported facility PUE; no2026 update inferred. Source ratio-description typo separately flagged; numeric table preserved.</t>
        </is>
      </c>
      <c r="I10" s="12" t="inlineStr">
        <is>
          <t>operator_reported_annual_actual</t>
        </is>
      </c>
      <c r="J10" s="4" t="n"/>
    </row>
    <row r="11" ht="45" customHeight="1">
      <c r="A11" s="12" t="inlineStr">
        <is>
          <t>Princeton Digital Group</t>
        </is>
      </c>
      <c r="B11" s="12" t="inlineStr">
        <is>
          <t>JC2 Cibitung design</t>
        </is>
      </c>
      <c r="C11" s="12" t="inlineStr">
        <is>
          <t>Indonesia</t>
        </is>
      </c>
      <c r="D11" s="5" t="n">
        <v>1.4</v>
      </c>
      <c r="E11" s="17" t="n">
        <v>2022</v>
      </c>
      <c r="F11" s="12" t="inlineStr">
        <is>
          <t>WB012</t>
        </is>
      </c>
      <c r="G11" s="12" t="inlineStr">
        <is>
          <t>S</t>
        </is>
      </c>
      <c r="H11" s="12" t="inlineStr">
        <is>
          <t>Source specifies &lt;=1.4; recorded ceiling is not measured PUE.</t>
        </is>
      </c>
      <c r="I11" s="12" t="inlineStr">
        <is>
          <t>design_ceiling</t>
        </is>
      </c>
      <c r="J11" s="12" t="inlineStr">
        <is>
          <t>&lt;=</t>
        </is>
      </c>
    </row>
    <row r="12" ht="53" customHeight="1">
      <c r="A12" s="12" t="inlineStr">
        <is>
          <t>Microsoft</t>
        </is>
      </c>
      <c r="B12" s="12" t="inlineStr">
        <is>
          <t>Global FY24</t>
        </is>
      </c>
      <c r="C12" s="12" t="inlineStr">
        <is>
          <t>Global / Global</t>
        </is>
      </c>
      <c r="D12" s="5" t="n">
        <v>1.16</v>
      </c>
      <c r="E12" s="17" t="n">
        <v>2024</v>
      </c>
      <c r="F12" s="12" t="inlineStr">
        <is>
          <t>WB013</t>
        </is>
      </c>
      <c r="G12" s="12" t="inlineStr">
        <is>
          <t>B</t>
        </is>
      </c>
      <c r="H12" s="12" t="inlineStr">
        <is>
          <t>NON-INDONESIAN aggregate benchmark; FYJuly-June, twelve-month operational fully-owned controlled sites.</t>
        </is>
      </c>
      <c r="I12" s="12" t="inlineStr">
        <is>
          <t>reported_fiscal_year_actual</t>
        </is>
      </c>
      <c r="J12" s="4" t="n"/>
    </row>
    <row r="13" ht="53" customHeight="1">
      <c r="A13" s="12" t="inlineStr">
        <is>
          <t>Microsoft</t>
        </is>
      </c>
      <c r="B13" s="12" t="inlineStr">
        <is>
          <t>Asia Pacific FY24</t>
        </is>
      </c>
      <c r="C13" s="12" t="inlineStr">
        <is>
          <t>Global / Asia Pacific</t>
        </is>
      </c>
      <c r="D13" s="5" t="n">
        <v>1.25</v>
      </c>
      <c r="E13" s="17" t="n">
        <v>2024</v>
      </c>
      <c r="F13" s="12" t="inlineStr">
        <is>
          <t>WB013</t>
        </is>
      </c>
      <c r="G13" s="12" t="inlineStr">
        <is>
          <t>B</t>
        </is>
      </c>
      <c r="H13" s="12" t="inlineStr">
        <is>
          <t>NON-INDONESIAN aggregate benchmark; FYJuly-June, twelve-month operational fully-owned controlled sites.</t>
        </is>
      </c>
      <c r="I13" s="12" t="inlineStr">
        <is>
          <t>reported_fiscal_year_actual</t>
        </is>
      </c>
      <c r="J13" s="4" t="n"/>
    </row>
    <row r="14" ht="53" customHeight="1">
      <c r="A14" s="12" t="inlineStr">
        <is>
          <t>Microsoft</t>
        </is>
      </c>
      <c r="B14" s="12" t="inlineStr">
        <is>
          <t>Global FY25</t>
        </is>
      </c>
      <c r="C14" s="12" t="inlineStr">
        <is>
          <t>Global / Global</t>
        </is>
      </c>
      <c r="D14" s="5" t="n">
        <v>1.17</v>
      </c>
      <c r="E14" s="17" t="n">
        <v>2025</v>
      </c>
      <c r="F14" s="12" t="inlineStr">
        <is>
          <t>WB013</t>
        </is>
      </c>
      <c r="G14" s="12" t="inlineStr">
        <is>
          <t>B</t>
        </is>
      </c>
      <c r="H14" s="12" t="inlineStr">
        <is>
          <t>NON-INDONESIAN aggregate benchmark; FYJuly-June, twelve-month operational fully-owned controlled sites.</t>
        </is>
      </c>
      <c r="I14" s="12" t="inlineStr">
        <is>
          <t>reported_fiscal_year_actual</t>
        </is>
      </c>
      <c r="J14" s="4" t="n"/>
    </row>
    <row r="15" ht="53" customHeight="1">
      <c r="A15" s="12" t="inlineStr">
        <is>
          <t>Microsoft</t>
        </is>
      </c>
      <c r="B15" s="12" t="inlineStr">
        <is>
          <t>Asia Pacific FY25</t>
        </is>
      </c>
      <c r="C15" s="12" t="inlineStr">
        <is>
          <t>Global / Asia Pacific</t>
        </is>
      </c>
      <c r="D15" s="5" t="n">
        <v>1.28</v>
      </c>
      <c r="E15" s="17" t="n">
        <v>2025</v>
      </c>
      <c r="F15" s="12" t="inlineStr">
        <is>
          <t>WB013</t>
        </is>
      </c>
      <c r="G15" s="12" t="inlineStr">
        <is>
          <t>B</t>
        </is>
      </c>
      <c r="H15" s="12" t="inlineStr">
        <is>
          <t>NON-INDONESIAN aggregate benchmark; FYJuly-June, twelve-month operational fully-owned controlled sites.</t>
        </is>
      </c>
      <c r="I15" s="12" t="inlineStr">
        <is>
          <t>reported_fiscal_year_actual</t>
        </is>
      </c>
      <c r="J15" s="4" t="n"/>
    </row>
    <row r="16" ht="45" customHeight="1">
      <c r="A16" s="12" t="inlineStr">
        <is>
          <t>AWS</t>
        </is>
      </c>
      <c r="B16" s="12" t="inlineStr">
        <is>
          <t>Global fleet</t>
        </is>
      </c>
      <c r="C16" s="12" t="inlineStr">
        <is>
          <t>Global</t>
        </is>
      </c>
      <c r="D16" s="5" t="n">
        <v>1.15</v>
      </c>
      <c r="E16" s="17" t="n">
        <v>2024</v>
      </c>
      <c r="F16" s="12" t="inlineStr">
        <is>
          <t>WB014</t>
        </is>
      </c>
      <c r="G16" s="12" t="inlineStr">
        <is>
          <t>B</t>
        </is>
      </c>
      <c r="H16" s="12" t="inlineStr">
        <is>
          <t>NON-INDONESIAN global aggregate; no Indonesia allocation.</t>
        </is>
      </c>
      <c r="I16" s="12" t="inlineStr">
        <is>
          <t>reported_calendar_year_actual</t>
        </is>
      </c>
      <c r="J16" s="4" t="n"/>
    </row>
    <row r="17" ht="45" customHeight="1">
      <c r="A17" s="12" t="inlineStr">
        <is>
          <t>AWS</t>
        </is>
      </c>
      <c r="B17" s="12" t="inlineStr">
        <is>
          <t>Global fleet</t>
        </is>
      </c>
      <c r="C17" s="12" t="inlineStr">
        <is>
          <t>Global</t>
        </is>
      </c>
      <c r="D17" s="5" t="n">
        <v>1.14</v>
      </c>
      <c r="E17" s="17" t="n">
        <v>2025</v>
      </c>
      <c r="F17" s="12" t="inlineStr">
        <is>
          <t>WB014</t>
        </is>
      </c>
      <c r="G17" s="12" t="inlineStr">
        <is>
          <t>B</t>
        </is>
      </c>
      <c r="H17" s="12" t="inlineStr">
        <is>
          <t>NON-INDONESIAN global aggregate; no Indonesia allocation.</t>
        </is>
      </c>
      <c r="I17" s="12" t="inlineStr">
        <is>
          <t>reported_calendar_year_actual</t>
        </is>
      </c>
      <c r="J17" s="4" t="n"/>
    </row>
  </sheetData>
  <autoFilter ref="A1:J17"/>
  <pageMargins left="0.75" right="0.75" top="1" bottom="1" header="0.5" footer="0.5"/>
  <pageSetup orientation="landscape" paperSize="8" fitToHeight="0" fitToWidth="1"/>
</worksheet>
</file>

<file path=xl/worksheets/sheet8.xml><?xml version="1.0" encoding="utf-8"?>
<worksheet xmlns="http://schemas.openxmlformats.org/spreadsheetml/2006/main">
  <sheetPr>
    <tabColor rgb="00326D78"/>
    <outlinePr summaryBelow="1" summaryRight="1"/>
    <pageSetUpPr fitToPage="1"/>
  </sheetPr>
  <dimension ref="A1:S14"/>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9" customWidth="1" min="1" max="1"/>
    <col width="34" customWidth="1" min="2" max="2"/>
    <col width="19" customWidth="1" min="3" max="3"/>
    <col width="19" customWidth="1" min="4" max="4"/>
    <col width="19" customWidth="1" min="5" max="5"/>
    <col width="14" customWidth="1" min="6" max="6"/>
    <col width="14" customWidth="1" min="7" max="7"/>
    <col width="14" customWidth="1" min="8" max="8"/>
    <col width="62" customWidth="1" min="9" max="9"/>
    <col width="19" customWidth="1" min="10" max="10"/>
    <col width="19" customWidth="1" min="11" max="11"/>
    <col width="19" customWidth="1" min="12" max="12"/>
    <col width="50" customWidth="1" min="13" max="13"/>
    <col width="19" customWidth="1" min="14" max="14"/>
    <col width="19" customWidth="1" min="15" max="15"/>
    <col width="19" customWidth="1" min="16" max="16"/>
    <col width="19" customWidth="1" min="17" max="17"/>
    <col width="19" customWidth="1" min="18" max="18"/>
    <col width="19" customWidth="1" min="19" max="19"/>
  </cols>
  <sheetData>
    <row r="1" ht="44" customHeight="1">
      <c r="A1" s="3" t="inlineStr">
        <is>
          <t>company</t>
        </is>
      </c>
      <c r="B1" s="3" t="inlineStr">
        <is>
          <t>facility</t>
        </is>
      </c>
      <c r="C1" s="3" t="inlineStr">
        <is>
          <t>country</t>
        </is>
      </c>
      <c r="D1" s="3" t="inlineStr">
        <is>
          <t>wue_l_per_kwh</t>
        </is>
      </c>
      <c r="E1" s="3" t="inlineStr">
        <is>
          <t>cooling_type</t>
        </is>
      </c>
      <c r="F1" s="3" t="inlineStr">
        <is>
          <t>year</t>
        </is>
      </c>
      <c r="G1" s="3" t="inlineStr">
        <is>
          <t>source_id</t>
        </is>
      </c>
      <c r="H1" s="3" t="inlineStr">
        <is>
          <t>data_class</t>
        </is>
      </c>
      <c r="I1" s="3" t="inlineStr">
        <is>
          <t>notes</t>
        </is>
      </c>
      <c r="J1" s="3" t="inlineStr">
        <is>
          <t>water_measure</t>
        </is>
      </c>
      <c r="K1" s="3" t="inlineStr">
        <is>
          <t>denominator</t>
        </is>
      </c>
      <c r="L1" s="3" t="inlineStr">
        <is>
          <t>source_year</t>
        </is>
      </c>
      <c r="M1" s="3" t="inlineStr">
        <is>
          <t>scope</t>
        </is>
      </c>
      <c r="N1" s="3" t="inlineStr">
        <is>
          <t>measurement_status</t>
        </is>
      </c>
      <c r="O1" s="3" t="inlineStr">
        <is>
          <t>reported_unit</t>
        </is>
      </c>
      <c r="P1" s="3" t="inlineStr">
        <is>
          <t>reported_wue_value</t>
        </is>
      </c>
      <c r="Q1" s="3" t="inlineStr">
        <is>
          <t>value_precision</t>
        </is>
      </c>
      <c r="R1" s="3" t="inlineStr">
        <is>
          <t>forecast_start_year</t>
        </is>
      </c>
      <c r="S1" s="3" t="inlineStr">
        <is>
          <t>forecast_end_year</t>
        </is>
      </c>
    </row>
    <row r="2" ht="83" customHeight="1">
      <c r="A2" s="12" t="inlineStr">
        <is>
          <t>Digital Edge</t>
        </is>
      </c>
      <c r="B2" s="12" t="inlineStr">
        <is>
          <t>EDGE1 Jakarta</t>
        </is>
      </c>
      <c r="C2" s="12" t="inlineStr">
        <is>
          <t>Indonesia</t>
        </is>
      </c>
      <c r="D2" s="4" t="n"/>
      <c r="E2" s="12" t="inlineStr">
        <is>
          <t>Not disclosed</t>
        </is>
      </c>
      <c r="F2" s="18" t="n"/>
      <c r="G2" s="12" t="inlineStr">
        <is>
          <t>WB008</t>
        </is>
      </c>
      <c r="H2" s="12" t="inlineStr">
        <is>
          <t>S</t>
        </is>
      </c>
      <c r="I2" s="12" t="inlineStr">
        <is>
          <t>Undated webpage labels Annual WUE but gives no unit, numerator, denominator or year. Published1.082 retained in reported_wue_value; standardized L/kWh is null because the unit is unverified. Excluded as a consumptive calibration observation.</t>
        </is>
      </c>
      <c r="J2" s="12" t="inlineStr">
        <is>
          <t>water use unspecified</t>
        </is>
      </c>
      <c r="K2" s="12" t="inlineStr">
        <is>
          <t>Not disclosed</t>
        </is>
      </c>
      <c r="L2" s="18" t="n"/>
      <c r="M2" s="12" t="inlineStr">
        <is>
          <t>EDGE1 Jakarta</t>
        </is>
      </c>
      <c r="N2" s="12" t="inlineStr">
        <is>
          <t>published_specification_definition_unverified</t>
        </is>
      </c>
      <c r="O2" s="12" t="inlineStr">
        <is>
          <t>Not disclosed</t>
        </is>
      </c>
      <c r="P2" s="5" t="n">
        <v>1.082</v>
      </c>
      <c r="Q2" s="4" t="n"/>
      <c r="R2" s="18" t="n"/>
      <c r="S2" s="18" t="n"/>
    </row>
    <row r="3" ht="83" customHeight="1">
      <c r="A3" s="12" t="inlineStr">
        <is>
          <t>Digital Edge</t>
        </is>
      </c>
      <c r="B3" s="12" t="inlineStr">
        <is>
          <t>EDGE2 Jakarta</t>
        </is>
      </c>
      <c r="C3" s="12" t="inlineStr">
        <is>
          <t>Indonesia</t>
        </is>
      </c>
      <c r="D3" s="4" t="n"/>
      <c r="E3" s="12" t="inlineStr">
        <is>
          <t>Closed-loop hybrid cooling towers described in2025 report</t>
        </is>
      </c>
      <c r="F3" s="18" t="n"/>
      <c r="G3" s="12" t="inlineStr">
        <is>
          <t>WB008</t>
        </is>
      </c>
      <c r="H3" s="12" t="inlineStr">
        <is>
          <t>S</t>
        </is>
      </c>
      <c r="I3" s="12" t="inlineStr">
        <is>
          <t>Undated webpage labels Annual WUE but gives no unit, numerator, denominator or year. Published1.082 retained in reported_wue_value; standardized L/kWh is null because the unit is unverified. Excluded as a consumptive calibration observation.</t>
        </is>
      </c>
      <c r="J3" s="12" t="inlineStr">
        <is>
          <t>water use unspecified</t>
        </is>
      </c>
      <c r="K3" s="12" t="inlineStr">
        <is>
          <t>Not disclosed</t>
        </is>
      </c>
      <c r="L3" s="18" t="n"/>
      <c r="M3" s="12" t="inlineStr">
        <is>
          <t>EDGE2 Jakarta</t>
        </is>
      </c>
      <c r="N3" s="12" t="inlineStr">
        <is>
          <t>published_specification_definition_unverified</t>
        </is>
      </c>
      <c r="O3" s="12" t="inlineStr">
        <is>
          <t>Not disclosed</t>
        </is>
      </c>
      <c r="P3" s="5" t="n">
        <v>1.082</v>
      </c>
      <c r="Q3" s="4" t="n"/>
      <c r="R3" s="18" t="n"/>
      <c r="S3" s="18" t="n"/>
    </row>
    <row r="4" ht="68" customHeight="1">
      <c r="A4" s="12" t="inlineStr">
        <is>
          <t>Microsoft</t>
        </is>
      </c>
      <c r="B4" s="12" t="inlineStr">
        <is>
          <t>Global fleet</t>
        </is>
      </c>
      <c r="C4" s="12" t="inlineStr">
        <is>
          <t>Global / Global</t>
        </is>
      </c>
      <c r="D4" s="5" t="n">
        <v>0.3</v>
      </c>
      <c r="E4" s="4" t="n"/>
      <c r="F4" s="17" t="n">
        <v>2024</v>
      </c>
      <c r="G4" s="12" t="inlineStr">
        <is>
          <t>WB013</t>
        </is>
      </c>
      <c r="H4" s="12" t="inlineStr">
        <is>
          <t>B</t>
        </is>
      </c>
      <c r="I4" s="12" t="inlineStr">
        <is>
          <t>NON-INDONESIAN benchmark. Cooling/humidification water use; consumption versus withdrawal not specified. FYJuly-June and twelve-month-operational owned controlled sites.</t>
        </is>
      </c>
      <c r="J4" s="12" t="inlineStr">
        <is>
          <t>water use unspecified</t>
        </is>
      </c>
      <c r="K4" s="12" t="inlineStr">
        <is>
          <t>IT electricity</t>
        </is>
      </c>
      <c r="L4" s="17" t="n">
        <v>2024</v>
      </c>
      <c r="M4" s="12" t="inlineStr">
        <is>
          <t>Global fleet</t>
        </is>
      </c>
      <c r="N4" s="12" t="inlineStr">
        <is>
          <t>reported_fiscal_year_actual</t>
        </is>
      </c>
      <c r="O4" s="4" t="n"/>
      <c r="P4" s="4" t="n"/>
      <c r="Q4" s="4" t="n"/>
      <c r="R4" s="18" t="n"/>
      <c r="S4" s="18" t="n"/>
    </row>
    <row r="5" ht="68" customHeight="1">
      <c r="A5" s="12" t="inlineStr">
        <is>
          <t>Microsoft</t>
        </is>
      </c>
      <c r="B5" s="12" t="inlineStr">
        <is>
          <t>Asia Pacific fleet</t>
        </is>
      </c>
      <c r="C5" s="12" t="inlineStr">
        <is>
          <t>Global / Asia Pacific</t>
        </is>
      </c>
      <c r="D5" s="5" t="n">
        <v>0.03</v>
      </c>
      <c r="E5" s="4" t="n"/>
      <c r="F5" s="17" t="n">
        <v>2024</v>
      </c>
      <c r="G5" s="12" t="inlineStr">
        <is>
          <t>WB013</t>
        </is>
      </c>
      <c r="H5" s="12" t="inlineStr">
        <is>
          <t>B</t>
        </is>
      </c>
      <c r="I5" s="12" t="inlineStr">
        <is>
          <t>NON-INDONESIAN benchmark. Cooling/humidification water use; consumption versus withdrawal not specified. FYJuly-June and twelve-month-operational owned controlled sites.</t>
        </is>
      </c>
      <c r="J5" s="12" t="inlineStr">
        <is>
          <t>water use unspecified</t>
        </is>
      </c>
      <c r="K5" s="12" t="inlineStr">
        <is>
          <t>IT electricity</t>
        </is>
      </c>
      <c r="L5" s="17" t="n">
        <v>2024</v>
      </c>
      <c r="M5" s="12" t="inlineStr">
        <is>
          <t>Asia Pacific fleet</t>
        </is>
      </c>
      <c r="N5" s="12" t="inlineStr">
        <is>
          <t>reported_fiscal_year_actual</t>
        </is>
      </c>
      <c r="O5" s="4" t="n"/>
      <c r="P5" s="4" t="n"/>
      <c r="Q5" s="4" t="n"/>
      <c r="R5" s="18" t="n"/>
      <c r="S5" s="18" t="n"/>
    </row>
    <row r="6" ht="68" customHeight="1">
      <c r="A6" s="12" t="inlineStr">
        <is>
          <t>Microsoft</t>
        </is>
      </c>
      <c r="B6" s="12" t="inlineStr">
        <is>
          <t>Global fleet</t>
        </is>
      </c>
      <c r="C6" s="12" t="inlineStr">
        <is>
          <t>Global / Global</t>
        </is>
      </c>
      <c r="D6" s="5" t="n">
        <v>0.27</v>
      </c>
      <c r="E6" s="4" t="n"/>
      <c r="F6" s="17" t="n">
        <v>2025</v>
      </c>
      <c r="G6" s="12" t="inlineStr">
        <is>
          <t>WB013</t>
        </is>
      </c>
      <c r="H6" s="12" t="inlineStr">
        <is>
          <t>B</t>
        </is>
      </c>
      <c r="I6" s="12" t="inlineStr">
        <is>
          <t>NON-INDONESIAN benchmark. Cooling/humidification water use; consumption versus withdrawal not specified. FYJuly-June and twelve-month-operational owned controlled sites.</t>
        </is>
      </c>
      <c r="J6" s="12" t="inlineStr">
        <is>
          <t>water use unspecified</t>
        </is>
      </c>
      <c r="K6" s="12" t="inlineStr">
        <is>
          <t>IT electricity</t>
        </is>
      </c>
      <c r="L6" s="17" t="n">
        <v>2025</v>
      </c>
      <c r="M6" s="12" t="inlineStr">
        <is>
          <t>Global fleet</t>
        </is>
      </c>
      <c r="N6" s="12" t="inlineStr">
        <is>
          <t>reported_fiscal_year_actual</t>
        </is>
      </c>
      <c r="O6" s="4" t="n"/>
      <c r="P6" s="4" t="n"/>
      <c r="Q6" s="4" t="n"/>
      <c r="R6" s="18" t="n"/>
      <c r="S6" s="18" t="n"/>
    </row>
    <row r="7" ht="68" customHeight="1">
      <c r="A7" s="12" t="inlineStr">
        <is>
          <t>Microsoft</t>
        </is>
      </c>
      <c r="B7" s="12" t="inlineStr">
        <is>
          <t>Asia Pacific fleet</t>
        </is>
      </c>
      <c r="C7" s="12" t="inlineStr">
        <is>
          <t>Global / Asia Pacific</t>
        </is>
      </c>
      <c r="D7" s="5" t="n">
        <v>0.25</v>
      </c>
      <c r="E7" s="4" t="n"/>
      <c r="F7" s="17" t="n">
        <v>2025</v>
      </c>
      <c r="G7" s="12" t="inlineStr">
        <is>
          <t>WB013</t>
        </is>
      </c>
      <c r="H7" s="12" t="inlineStr">
        <is>
          <t>B</t>
        </is>
      </c>
      <c r="I7" s="12" t="inlineStr">
        <is>
          <t>NON-INDONESIAN benchmark. Cooling/humidification water use; consumption versus withdrawal not specified. FYJuly-June and twelve-month-operational owned controlled sites.</t>
        </is>
      </c>
      <c r="J7" s="12" t="inlineStr">
        <is>
          <t>water use unspecified</t>
        </is>
      </c>
      <c r="K7" s="12" t="inlineStr">
        <is>
          <t>IT electricity</t>
        </is>
      </c>
      <c r="L7" s="17" t="n">
        <v>2025</v>
      </c>
      <c r="M7" s="12" t="inlineStr">
        <is>
          <t>Asia Pacific fleet</t>
        </is>
      </c>
      <c r="N7" s="12" t="inlineStr">
        <is>
          <t>reported_fiscal_year_actual</t>
        </is>
      </c>
      <c r="O7" s="4" t="n"/>
      <c r="P7" s="4" t="n"/>
      <c r="Q7" s="4" t="n"/>
      <c r="R7" s="18" t="n"/>
      <c r="S7" s="18" t="n"/>
    </row>
    <row r="8" ht="45" customHeight="1">
      <c r="A8" s="12" t="inlineStr">
        <is>
          <t>AWS</t>
        </is>
      </c>
      <c r="B8" s="12" t="inlineStr">
        <is>
          <t>Global fleet</t>
        </is>
      </c>
      <c r="C8" s="12" t="inlineStr">
        <is>
          <t>Global</t>
        </is>
      </c>
      <c r="D8" s="5" t="n">
        <v>0.15</v>
      </c>
      <c r="E8" s="4" t="n"/>
      <c r="F8" s="17" t="n">
        <v>2024</v>
      </c>
      <c r="G8" s="12" t="inlineStr">
        <is>
          <t>WB014</t>
        </is>
      </c>
      <c r="H8" s="12" t="inlineStr">
        <is>
          <t>B</t>
        </is>
      </c>
      <c r="I8" s="12" t="inlineStr">
        <is>
          <t>NON-INDONESIAN water withdrawn per IT-load energy. Must not substitute for evaporative consumption.</t>
        </is>
      </c>
      <c r="J8" s="12" t="inlineStr">
        <is>
          <t>withdrawal</t>
        </is>
      </c>
      <c r="K8" s="12" t="inlineStr">
        <is>
          <t>IT electricity</t>
        </is>
      </c>
      <c r="L8" s="17" t="n">
        <v>2024</v>
      </c>
      <c r="M8" s="12" t="inlineStr">
        <is>
          <t>Global fleet</t>
        </is>
      </c>
      <c r="N8" s="12" t="inlineStr">
        <is>
          <t>reported_calendar_year_actual</t>
        </is>
      </c>
      <c r="O8" s="4" t="n"/>
      <c r="P8" s="4" t="n"/>
      <c r="Q8" s="4" t="n"/>
      <c r="R8" s="18" t="n"/>
      <c r="S8" s="18" t="n"/>
    </row>
    <row r="9" ht="45" customHeight="1">
      <c r="A9" s="12" t="inlineStr">
        <is>
          <t>AWS</t>
        </is>
      </c>
      <c r="B9" s="12" t="inlineStr">
        <is>
          <t>Global fleet</t>
        </is>
      </c>
      <c r="C9" s="12" t="inlineStr">
        <is>
          <t>Global</t>
        </is>
      </c>
      <c r="D9" s="5" t="n">
        <v>0.12</v>
      </c>
      <c r="E9" s="4" t="n"/>
      <c r="F9" s="17" t="n">
        <v>2025</v>
      </c>
      <c r="G9" s="12" t="inlineStr">
        <is>
          <t>WB014</t>
        </is>
      </c>
      <c r="H9" s="12" t="inlineStr">
        <is>
          <t>B</t>
        </is>
      </c>
      <c r="I9" s="12" t="inlineStr">
        <is>
          <t>NON-INDONESIAN water withdrawn per IT-load energy. Must not substitute for evaporative consumption.</t>
        </is>
      </c>
      <c r="J9" s="12" t="inlineStr">
        <is>
          <t>withdrawal</t>
        </is>
      </c>
      <c r="K9" s="12" t="inlineStr">
        <is>
          <t>IT electricity</t>
        </is>
      </c>
      <c r="L9" s="17" t="n">
        <v>2025</v>
      </c>
      <c r="M9" s="12" t="inlineStr">
        <is>
          <t>Global fleet</t>
        </is>
      </c>
      <c r="N9" s="12" t="inlineStr">
        <is>
          <t>reported_calendar_year_actual</t>
        </is>
      </c>
      <c r="O9" s="4" t="n"/>
      <c r="P9" s="4" t="n"/>
      <c r="Q9" s="4" t="n"/>
      <c r="R9" s="18" t="n"/>
      <c r="S9" s="18" t="n"/>
    </row>
    <row r="10" ht="53" customHeight="1">
      <c r="A10" s="12" t="inlineStr">
        <is>
          <t>Google</t>
        </is>
      </c>
      <c r="B10" s="12" t="inlineStr">
        <is>
          <t>LLM-serving data centers</t>
        </is>
      </c>
      <c r="C10" s="12" t="inlineStr">
        <is>
          <t>Global</t>
        </is>
      </c>
      <c r="D10" s="5" t="n">
        <v>1.15</v>
      </c>
      <c r="E10" s="4" t="n"/>
      <c r="F10" s="17" t="n">
        <v>2023</v>
      </c>
      <c r="G10" s="12" t="inlineStr">
        <is>
          <t>WB016</t>
        </is>
      </c>
      <c r="H10" s="12" t="inlineStr">
        <is>
          <t>B</t>
        </is>
      </c>
      <c r="I10" s="12" t="inlineStr">
        <is>
          <t>NON-INDONESIAN freshwater Category2 WUE: input minus returned water. Supporting Google LLM inference, not a country-specific all-fleet observation.</t>
        </is>
      </c>
      <c r="J10" s="12" t="inlineStr">
        <is>
          <t>consumption</t>
        </is>
      </c>
      <c r="K10" s="12" t="inlineStr">
        <is>
          <t>IT electricity</t>
        </is>
      </c>
      <c r="L10" s="17" t="n">
        <v>2023</v>
      </c>
      <c r="M10" s="12" t="inlineStr">
        <is>
          <t>LLM-serving data centers</t>
        </is>
      </c>
      <c r="N10" s="12" t="inlineStr">
        <is>
          <t>reported_annual_actual</t>
        </is>
      </c>
      <c r="O10" s="4" t="n"/>
      <c r="P10" s="4" t="n"/>
      <c r="Q10" s="4" t="n"/>
      <c r="R10" s="18" t="n"/>
      <c r="S10" s="18" t="n"/>
    </row>
    <row r="11" ht="53" customHeight="1">
      <c r="A11" s="12" t="inlineStr">
        <is>
          <t>Google</t>
        </is>
      </c>
      <c r="B11" s="12" t="inlineStr">
        <is>
          <t>LLM-serving data centers</t>
        </is>
      </c>
      <c r="C11" s="12" t="inlineStr">
        <is>
          <t>Global</t>
        </is>
      </c>
      <c r="D11" s="5" t="n">
        <v>1.15</v>
      </c>
      <c r="E11" s="4" t="n"/>
      <c r="F11" s="17" t="n">
        <v>2024</v>
      </c>
      <c r="G11" s="12" t="inlineStr">
        <is>
          <t>WB016</t>
        </is>
      </c>
      <c r="H11" s="12" t="inlineStr">
        <is>
          <t>B</t>
        </is>
      </c>
      <c r="I11" s="12" t="inlineStr">
        <is>
          <t>NON-INDONESIAN freshwater Category2 WUE: input minus returned water. Supporting Google LLM inference, not a country-specific all-fleet observation.</t>
        </is>
      </c>
      <c r="J11" s="12" t="inlineStr">
        <is>
          <t>consumption</t>
        </is>
      </c>
      <c r="K11" s="12" t="inlineStr">
        <is>
          <t>IT electricity</t>
        </is>
      </c>
      <c r="L11" s="17" t="n">
        <v>2024</v>
      </c>
      <c r="M11" s="12" t="inlineStr">
        <is>
          <t>LLM-serving data centers</t>
        </is>
      </c>
      <c r="N11" s="12" t="inlineStr">
        <is>
          <t>reported_annual_actual</t>
        </is>
      </c>
      <c r="O11" s="4" t="n"/>
      <c r="P11" s="4" t="n"/>
      <c r="Q11" s="4" t="n"/>
      <c r="R11" s="18" t="n"/>
      <c r="S11" s="18" t="n"/>
    </row>
    <row r="12" ht="53" customHeight="1">
      <c r="A12" s="12" t="inlineStr">
        <is>
          <t>LBNL</t>
        </is>
      </c>
      <c r="B12" s="12" t="inlineStr">
        <is>
          <t>Modeled US data center aggregate</t>
        </is>
      </c>
      <c r="C12" s="12" t="inlineStr">
        <is>
          <t>United States</t>
        </is>
      </c>
      <c r="D12" s="5" t="n">
        <v>0.36</v>
      </c>
      <c r="E12" s="4" t="n"/>
      <c r="F12" s="17" t="n">
        <v>2023</v>
      </c>
      <c r="G12" s="12" t="inlineStr">
        <is>
          <t>WB017</t>
        </is>
      </c>
      <c r="H12" s="12" t="inlineStr">
        <is>
          <t>B</t>
        </is>
      </c>
      <c r="I12" s="12" t="inlineStr">
        <is>
          <t>NON-INDONESIAN modeled value described as just over0.36. Rounded anchor, not an exact metered observation.</t>
        </is>
      </c>
      <c r="J12" s="12" t="inlineStr">
        <is>
          <t>consumption</t>
        </is>
      </c>
      <c r="K12" s="12" t="inlineStr">
        <is>
          <t>IT electricity</t>
        </is>
      </c>
      <c r="L12" s="17" t="n">
        <v>2023</v>
      </c>
      <c r="M12" s="12" t="inlineStr">
        <is>
          <t>Modeled US data center aggregate</t>
        </is>
      </c>
      <c r="N12" s="12" t="inlineStr">
        <is>
          <t>modeled_approximate_aggregate</t>
        </is>
      </c>
      <c r="O12" s="4" t="n"/>
      <c r="P12" s="4" t="n"/>
      <c r="Q12" s="12" t="inlineStr">
        <is>
          <t>approximate</t>
        </is>
      </c>
      <c r="R12" s="18" t="n"/>
      <c r="S12" s="18" t="n"/>
    </row>
    <row r="13" ht="53" customHeight="1">
      <c r="A13" s="12" t="inlineStr">
        <is>
          <t>LBNL</t>
        </is>
      </c>
      <c r="B13" s="12" t="inlineStr">
        <is>
          <t>Modeled US future aggregate lower end</t>
        </is>
      </c>
      <c r="C13" s="12" t="inlineStr">
        <is>
          <t>United States</t>
        </is>
      </c>
      <c r="D13" s="5" t="n">
        <v>0.45</v>
      </c>
      <c r="E13" s="4" t="n"/>
      <c r="F13" s="18" t="n"/>
      <c r="G13" s="12" t="inlineStr">
        <is>
          <t>WB017</t>
        </is>
      </c>
      <c r="H13" s="12" t="inlineStr">
        <is>
          <t>B</t>
        </is>
      </c>
      <c r="I13" s="12" t="inlineStr">
        <is>
          <t>NON-INDONESIAN projected aggregate site WUE lower end of0.45-0.48; future horizon in report2024-2028, not Indonesian forecast.</t>
        </is>
      </c>
      <c r="J13" s="12" t="inlineStr">
        <is>
          <t>consumption</t>
        </is>
      </c>
      <c r="K13" s="12" t="inlineStr">
        <is>
          <t>IT electricity</t>
        </is>
      </c>
      <c r="L13" s="17" t="n">
        <v>2024</v>
      </c>
      <c r="M13" s="12" t="inlineStr">
        <is>
          <t>Modeled US future aggregate lower end</t>
        </is>
      </c>
      <c r="N13" s="12" t="inlineStr">
        <is>
          <t>modeled_forecast_range</t>
        </is>
      </c>
      <c r="O13" s="4" t="n"/>
      <c r="P13" s="4" t="n"/>
      <c r="Q13" s="4" t="n"/>
      <c r="R13" s="17" t="n">
        <v>2024</v>
      </c>
      <c r="S13" s="17" t="n">
        <v>2028</v>
      </c>
    </row>
    <row r="14" ht="53" customHeight="1">
      <c r="A14" s="12" t="inlineStr">
        <is>
          <t>LBNL</t>
        </is>
      </c>
      <c r="B14" s="12" t="inlineStr">
        <is>
          <t>Modeled US future aggregate upper end</t>
        </is>
      </c>
      <c r="C14" s="12" t="inlineStr">
        <is>
          <t>United States</t>
        </is>
      </c>
      <c r="D14" s="5" t="n">
        <v>0.48</v>
      </c>
      <c r="E14" s="4" t="n"/>
      <c r="F14" s="18" t="n"/>
      <c r="G14" s="12" t="inlineStr">
        <is>
          <t>WB017</t>
        </is>
      </c>
      <c r="H14" s="12" t="inlineStr">
        <is>
          <t>B</t>
        </is>
      </c>
      <c r="I14" s="12" t="inlineStr">
        <is>
          <t>NON-INDONESIAN projected aggregate site WUE upper end of0.45-0.48; future horizon in report2024-2028, not Indonesian forecast.</t>
        </is>
      </c>
      <c r="J14" s="12" t="inlineStr">
        <is>
          <t>consumption</t>
        </is>
      </c>
      <c r="K14" s="12" t="inlineStr">
        <is>
          <t>IT electricity</t>
        </is>
      </c>
      <c r="L14" s="17" t="n">
        <v>2024</v>
      </c>
      <c r="M14" s="12" t="inlineStr">
        <is>
          <t>Modeled US future aggregate upper end</t>
        </is>
      </c>
      <c r="N14" s="12" t="inlineStr">
        <is>
          <t>modeled_forecast_range</t>
        </is>
      </c>
      <c r="O14" s="4" t="n"/>
      <c r="P14" s="4" t="n"/>
      <c r="Q14" s="4" t="n"/>
      <c r="R14" s="17" t="n">
        <v>2024</v>
      </c>
      <c r="S14" s="17" t="n">
        <v>2028</v>
      </c>
    </row>
  </sheetData>
  <autoFilter ref="A1:S14"/>
  <pageMargins left="0.75" right="0.75" top="1" bottom="1" header="0.5" footer="0.5"/>
  <pageSetup orientation="landscape" paperSize="8" fitToHeight="0" fitToWidth="1"/>
</worksheet>
</file>

<file path=xl/worksheets/sheet9.xml><?xml version="1.0" encoding="utf-8"?>
<worksheet xmlns="http://schemas.openxmlformats.org/spreadsheetml/2006/main">
  <sheetPr>
    <tabColor rgb="00326D78"/>
    <outlinePr summaryBelow="1" summaryRight="1"/>
    <pageSetUpPr fitToPage="1"/>
  </sheetPr>
  <dimension ref="A1:P11"/>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34" customWidth="1" min="1" max="1"/>
    <col width="19" customWidth="1" min="2" max="2"/>
    <col width="34" customWidth="1" min="3" max="3"/>
    <col width="19" customWidth="1" min="4" max="4"/>
    <col width="19" customWidth="1" min="5" max="5"/>
    <col width="19" customWidth="1" min="6" max="6"/>
    <col width="14" customWidth="1" min="7" max="7"/>
    <col width="14" customWidth="1" min="8" max="8"/>
    <col width="62" customWidth="1" min="9" max="9"/>
    <col width="19" customWidth="1" min="10" max="10"/>
    <col width="19" customWidth="1" min="11" max="11"/>
    <col width="19" customWidth="1" min="12" max="12"/>
    <col width="19" customWidth="1" min="13" max="13"/>
    <col width="19" customWidth="1" min="14" max="14"/>
    <col width="19" customWidth="1" min="15" max="15"/>
    <col width="19" customWidth="1" min="16" max="16"/>
  </cols>
  <sheetData>
    <row r="1" ht="44" customHeight="1">
      <c r="A1" s="3" t="inlineStr">
        <is>
          <t>hardware</t>
        </is>
      </c>
      <c r="B1" s="3" t="inlineStr">
        <is>
          <t>tdp_watts</t>
        </is>
      </c>
      <c r="C1" s="3" t="inlineStr">
        <is>
          <t>typical_server_configuration</t>
        </is>
      </c>
      <c r="D1" s="3" t="inlineStr">
        <is>
          <t>estimated_server_power_kw</t>
        </is>
      </c>
      <c r="E1" s="3" t="inlineStr">
        <is>
          <t>rack_density_kw</t>
        </is>
      </c>
      <c r="F1" s="3" t="inlineStr">
        <is>
          <t>cooling_requirement</t>
        </is>
      </c>
      <c r="G1" s="3" t="inlineStr">
        <is>
          <t>source_id</t>
        </is>
      </c>
      <c r="H1" s="3" t="inlineStr">
        <is>
          <t>data_class</t>
        </is>
      </c>
      <c r="I1" s="3" t="inlineStr">
        <is>
          <t>notes</t>
        </is>
      </c>
      <c r="J1" s="3" t="inlineStr">
        <is>
          <t>server_max_power_kw</t>
        </is>
      </c>
      <c r="K1" s="3" t="inlineStr">
        <is>
          <t>measurement_status</t>
        </is>
      </c>
      <c r="L1" s="3" t="inlineStr">
        <is>
          <t>gpu_count</t>
        </is>
      </c>
      <c r="M1" s="3" t="inlineStr">
        <is>
          <t>listed_system_power_kw</t>
        </is>
      </c>
      <c r="N1" s="3" t="inlineStr">
        <is>
          <t>cpu_count</t>
        </is>
      </c>
      <c r="O1" s="3" t="inlineStr">
        <is>
          <t>secondary_source_id</t>
        </is>
      </c>
      <c r="P1" s="3" t="inlineStr">
        <is>
          <t>rated_rack_power_kw</t>
        </is>
      </c>
    </row>
    <row r="2" ht="83" customHeight="1">
      <c r="A2" s="12" t="inlineStr">
        <is>
          <t>NVIDIA H100 SXM</t>
        </is>
      </c>
      <c r="B2" s="5" t="n">
        <v>700</v>
      </c>
      <c r="C2" s="12" t="inlineStr">
        <is>
          <t>GPU component; commonly8GPUs in DGX H100</t>
        </is>
      </c>
      <c r="D2" s="4" t="n"/>
      <c r="E2" s="4" t="n"/>
      <c r="F2" s="12" t="inlineStr">
        <is>
          <t>Air-cooled DGX reference; final facility heat rejection separate</t>
        </is>
      </c>
      <c r="G2" s="12" t="inlineStr">
        <is>
          <t>WB019</t>
        </is>
      </c>
      <c r="H2" s="12" t="inlineStr">
        <is>
          <t>B</t>
        </is>
      </c>
      <c r="I2" s="12" t="inlineStr">
        <is>
          <t>NON-INDONESIAN manufacturer specification. Up to700W configurable GPU TDP; host and cooling excluded.</t>
        </is>
      </c>
      <c r="J2" s="4" t="n"/>
      <c r="K2" s="12" t="inlineStr">
        <is>
          <t>manufacturer_design_rating</t>
        </is>
      </c>
      <c r="L2" s="4" t="n"/>
      <c r="M2" s="4" t="n"/>
      <c r="N2" s="4" t="n"/>
      <c r="O2" s="4" t="n"/>
      <c r="P2" s="4" t="n"/>
    </row>
    <row r="3" ht="83" customHeight="1">
      <c r="A3" s="12" t="inlineStr">
        <is>
          <t>NVIDIA H200 SXM</t>
        </is>
      </c>
      <c r="B3" s="5" t="n">
        <v>700</v>
      </c>
      <c r="C3" s="12" t="inlineStr">
        <is>
          <t>GPU component;4or8 in HGX H200 /8 in DGX</t>
        </is>
      </c>
      <c r="D3" s="4" t="n"/>
      <c r="E3" s="4" t="n"/>
      <c r="F3" s="12" t="inlineStr">
        <is>
          <t>Air-cooled DGX reference; final facility heat rejection separate</t>
        </is>
      </c>
      <c r="G3" s="12" t="inlineStr">
        <is>
          <t>WB020</t>
        </is>
      </c>
      <c r="H3" s="12" t="inlineStr">
        <is>
          <t>B</t>
        </is>
      </c>
      <c r="I3" s="12" t="inlineStr">
        <is>
          <t>NON-INDONESIAN manufacturer specification. SXM700W; NVL600W is a distinct product. No measured server average inferred.</t>
        </is>
      </c>
      <c r="J3" s="4" t="n"/>
      <c r="K3" s="12" t="inlineStr">
        <is>
          <t>manufacturer_design_rating</t>
        </is>
      </c>
      <c r="L3" s="4" t="n"/>
      <c r="M3" s="4" t="n"/>
      <c r="N3" s="4" t="n"/>
      <c r="O3" s="4" t="n"/>
      <c r="P3" s="4" t="n"/>
    </row>
    <row r="4" ht="53" customHeight="1">
      <c r="A4" s="12" t="inlineStr">
        <is>
          <t>NVIDIA H200 NVL</t>
        </is>
      </c>
      <c r="B4" s="5" t="n">
        <v>600</v>
      </c>
      <c r="C4" s="12" t="inlineStr">
        <is>
          <t>GPU component; variable multi-GPU configurations</t>
        </is>
      </c>
      <c r="D4" s="4" t="n"/>
      <c r="E4" s="4" t="n"/>
      <c r="F4" s="12" t="inlineStr">
        <is>
          <t>Air cooled enterprise reference</t>
        </is>
      </c>
      <c r="G4" s="12" t="inlineStr">
        <is>
          <t>WB020</t>
        </is>
      </c>
      <c r="H4" s="12" t="inlineStr">
        <is>
          <t>B</t>
        </is>
      </c>
      <c r="I4" s="12" t="inlineStr">
        <is>
          <t>NON-INDONESIAN manufacturer specification. Configurable600W max; do not mix with SXM700W.</t>
        </is>
      </c>
      <c r="J4" s="4" t="n"/>
      <c r="K4" s="12" t="inlineStr">
        <is>
          <t>manufacturer_design_rating</t>
        </is>
      </c>
      <c r="L4" s="4" t="n"/>
      <c r="M4" s="4" t="n"/>
      <c r="N4" s="4" t="n"/>
      <c r="O4" s="4" t="n"/>
      <c r="P4" s="4" t="n"/>
    </row>
    <row r="5" ht="68" customHeight="1">
      <c r="A5" s="12" t="inlineStr">
        <is>
          <t>NVIDIA DGX H100 / H200</t>
        </is>
      </c>
      <c r="B5" s="4" t="n"/>
      <c r="C5" s="12" t="inlineStr">
        <is>
          <t>Whole server:8H100or8H200 GPUs</t>
        </is>
      </c>
      <c r="D5" s="4" t="n"/>
      <c r="E5" s="4" t="n"/>
      <c r="F5" s="12" t="inlineStr">
        <is>
          <t>Air cooled; chassis5-30C operating specification</t>
        </is>
      </c>
      <c r="G5" s="12" t="inlineStr">
        <is>
          <t>WB021</t>
        </is>
      </c>
      <c r="H5" s="12" t="inlineStr">
        <is>
          <t>B</t>
        </is>
      </c>
      <c r="I5" s="12" t="inlineStr">
        <is>
          <t>NON-INDONESIAN manufacturer specification. Whole-server maximum10.2kW; not eight-GPU TDP sum. PSU installed capacity excluded.</t>
        </is>
      </c>
      <c r="J5" s="5" t="n">
        <v>10.2</v>
      </c>
      <c r="K5" s="12" t="inlineStr">
        <is>
          <t>manufacturer_design_rating</t>
        </is>
      </c>
      <c r="L5" s="5" t="n">
        <v>8</v>
      </c>
      <c r="M5" s="4" t="n"/>
      <c r="N5" s="4" t="n"/>
      <c r="O5" s="4" t="n"/>
      <c r="P5" s="4" t="n"/>
    </row>
    <row r="6" ht="83" customHeight="1">
      <c r="A6" s="12" t="inlineStr">
        <is>
          <t>NVIDIA B200 GPU</t>
        </is>
      </c>
      <c r="B6" s="5" t="n">
        <v>1000</v>
      </c>
      <c r="C6" s="12" t="inlineStr">
        <is>
          <t>GPU component in HGX B200 / DGX B200</t>
        </is>
      </c>
      <c r="D6" s="4" t="n"/>
      <c r="E6" s="4" t="n"/>
      <c r="F6" s="12" t="inlineStr">
        <is>
          <t>Depends on system configuration; DGX B200 air cooled</t>
        </is>
      </c>
      <c r="G6" s="12" t="inlineStr">
        <is>
          <t>WB023</t>
        </is>
      </c>
      <c r="H6" s="12" t="inlineStr">
        <is>
          <t>B</t>
        </is>
      </c>
      <c r="I6" s="12" t="inlineStr">
        <is>
          <t>NON-INDONESIAN manufacturer specification. Maximum GPU TDP from technical brief Table3 p26; different from whole-server power.</t>
        </is>
      </c>
      <c r="J6" s="4" t="n"/>
      <c r="K6" s="12" t="inlineStr">
        <is>
          <t>manufacturer_design_rating</t>
        </is>
      </c>
      <c r="L6" s="4" t="n"/>
      <c r="M6" s="4" t="n"/>
      <c r="N6" s="4" t="n"/>
      <c r="O6" s="4" t="n"/>
      <c r="P6" s="4" t="n"/>
    </row>
    <row r="7" ht="53" customHeight="1">
      <c r="A7" s="12" t="inlineStr">
        <is>
          <t>NVIDIA DGX B200</t>
        </is>
      </c>
      <c r="B7" s="4" t="n"/>
      <c r="C7" s="12" t="inlineStr">
        <is>
          <t>Whole server:8B200 GPUs</t>
        </is>
      </c>
      <c r="D7" s="4" t="n"/>
      <c r="E7" s="4" t="n"/>
      <c r="F7" s="12" t="inlineStr">
        <is>
          <t>Air cooled</t>
        </is>
      </c>
      <c r="G7" s="12" t="inlineStr">
        <is>
          <t>WB022</t>
        </is>
      </c>
      <c r="H7" s="12" t="inlineStr">
        <is>
          <t>B</t>
        </is>
      </c>
      <c r="I7" s="12" t="inlineStr">
        <is>
          <t>NON-INDONESIAN manufacturer specification. Maximum14.3kW system power; no average draw or rack configuration assumed.</t>
        </is>
      </c>
      <c r="J7" s="5" t="n">
        <v>14.3</v>
      </c>
      <c r="K7" s="12" t="inlineStr">
        <is>
          <t>manufacturer_design_rating</t>
        </is>
      </c>
      <c r="L7" s="5" t="n">
        <v>8</v>
      </c>
      <c r="M7" s="4" t="n"/>
      <c r="N7" s="4" t="n"/>
      <c r="O7" s="4" t="n"/>
      <c r="P7" s="4" t="n"/>
    </row>
    <row r="8" ht="68" customHeight="1">
      <c r="A8" s="12" t="inlineStr">
        <is>
          <t>NVIDIA B300 GPU (HGX)</t>
        </is>
      </c>
      <c r="B8" s="5" t="n">
        <v>1100</v>
      </c>
      <c r="C8" s="12" t="inlineStr">
        <is>
          <t>GPU component in HGX B300 / DGX B300</t>
        </is>
      </c>
      <c r="D8" s="4" t="n"/>
      <c r="E8" s="4" t="n"/>
      <c r="F8" s="12" t="inlineStr">
        <is>
          <t>Depends on reference platform; DGX air cooled</t>
        </is>
      </c>
      <c r="G8" s="12" t="inlineStr">
        <is>
          <t>WB023</t>
        </is>
      </c>
      <c r="H8" s="12" t="inlineStr">
        <is>
          <t>B</t>
        </is>
      </c>
      <c r="I8" s="12" t="inlineStr">
        <is>
          <t>NON-INDONESIAN manufacturer specification. MaximumTDP1100W. GB300 NVL72 per-GPU1400W is a different configuration.</t>
        </is>
      </c>
      <c r="J8" s="4" t="n"/>
      <c r="K8" s="12" t="inlineStr">
        <is>
          <t>manufacturer_design_rating</t>
        </is>
      </c>
      <c r="L8" s="4" t="n"/>
      <c r="M8" s="4" t="n"/>
      <c r="N8" s="4" t="n"/>
      <c r="O8" s="4" t="n"/>
      <c r="P8" s="4" t="n"/>
    </row>
    <row r="9" ht="68" customHeight="1">
      <c r="A9" s="12" t="inlineStr">
        <is>
          <t>NVIDIA DGX B300</t>
        </is>
      </c>
      <c r="B9" s="4" t="n"/>
      <c r="C9" s="12" t="inlineStr">
        <is>
          <t>Whole server:8B300 GPUs</t>
        </is>
      </c>
      <c r="D9" s="4" t="n"/>
      <c r="E9" s="4" t="n"/>
      <c r="F9" s="12" t="inlineStr">
        <is>
          <t>Air cooled</t>
        </is>
      </c>
      <c r="G9" s="12" t="inlineStr">
        <is>
          <t>WB024</t>
        </is>
      </c>
      <c r="H9" s="12" t="inlineStr">
        <is>
          <t>B</t>
        </is>
      </c>
      <c r="I9" s="12" t="inlineStr">
        <is>
          <t>NON-INDONESIAN manufacturer specification. Power specifications maximum15kW; physical specification lists14.5kW power consumption separately; no average inferred.</t>
        </is>
      </c>
      <c r="J9" s="5" t="n">
        <v>15</v>
      </c>
      <c r="K9" s="12" t="inlineStr">
        <is>
          <t>manufacturer_design_rating</t>
        </is>
      </c>
      <c r="L9" s="5" t="n">
        <v>8</v>
      </c>
      <c r="M9" s="5" t="n">
        <v>14.5</v>
      </c>
      <c r="N9" s="4" t="n"/>
      <c r="O9" s="4" t="n"/>
      <c r="P9" s="4" t="n"/>
    </row>
    <row r="10" ht="98" customHeight="1">
      <c r="A10" s="12" t="inlineStr">
        <is>
          <t>NVIDIA GB200 NVL72</t>
        </is>
      </c>
      <c r="B10" s="4" t="n"/>
      <c r="C10" s="12" t="inlineStr">
        <is>
          <t>Rack-scale reference:72Blackwell GPUs and36Grace CPUs</t>
        </is>
      </c>
      <c r="D10" s="4" t="n"/>
      <c r="E10" s="5" t="n">
        <v>120</v>
      </c>
      <c r="F10" s="12" t="inlineStr">
        <is>
          <t>Direct liquid cooling to compute/switch trays; final heat rejection separate</t>
        </is>
      </c>
      <c r="G10" s="12" t="inlineStr">
        <is>
          <t>WB025</t>
        </is>
      </c>
      <c r="H10" s="12" t="inlineStr">
        <is>
          <t>B</t>
        </is>
      </c>
      <c r="I10" s="12" t="inlineStr">
        <is>
          <t>NON-INDONESIAN manufacturer specification. Rack power density120kW is not a GPU rating or single-server maximum. Configuration corroborated by WB026.</t>
        </is>
      </c>
      <c r="J10" s="4" t="n"/>
      <c r="K10" s="12" t="inlineStr">
        <is>
          <t>manufacturer_design_rating</t>
        </is>
      </c>
      <c r="L10" s="5" t="n">
        <v>72</v>
      </c>
      <c r="M10" s="4" t="n"/>
      <c r="N10" s="5" t="n">
        <v>36</v>
      </c>
      <c r="O10" s="12" t="inlineStr">
        <is>
          <t>WB026</t>
        </is>
      </c>
      <c r="P10" s="5" t="n">
        <v>120</v>
      </c>
    </row>
    <row r="11" ht="53" customHeight="1">
      <c r="A11" s="12" t="inlineStr">
        <is>
          <t>NVIDIA GB300 NVL72 GPU</t>
        </is>
      </c>
      <c r="B11" s="5" t="n">
        <v>1400</v>
      </c>
      <c r="C11" s="12" t="inlineStr">
        <is>
          <t>GPU component in72GPU NVL72 rack-scale system</t>
        </is>
      </c>
      <c r="D11" s="4" t="n"/>
      <c r="E11" s="4" t="n"/>
      <c r="F11" s="12" t="inlineStr">
        <is>
          <t>Direct liquid cooling reference</t>
        </is>
      </c>
      <c r="G11" s="12" t="inlineStr">
        <is>
          <t>WB027</t>
        </is>
      </c>
      <c r="H11" s="12" t="inlineStr">
        <is>
          <t>B</t>
        </is>
      </c>
      <c r="I11" s="12" t="inlineStr">
        <is>
          <t>NON-INDONESIAN manufacturer specification. Maximum per-GPU1400W; no verified rack electrical total inferred from summing GPU power.</t>
        </is>
      </c>
      <c r="J11" s="4" t="n"/>
      <c r="K11" s="12" t="inlineStr">
        <is>
          <t>manufacturer_design_rating</t>
        </is>
      </c>
      <c r="L11" s="4" t="n"/>
      <c r="M11" s="4" t="n"/>
      <c r="N11" s="4" t="n"/>
      <c r="O11" s="4" t="n"/>
      <c r="P11" s="4" t="n"/>
    </row>
  </sheetData>
  <autoFilter ref="A1:P11"/>
  <pageMargins left="0.75" right="0.75" top="1" bottom="1" header="0.5" footer="0.5"/>
  <pageSetup orientation="landscape" paperSize="8" fitToHeight="0" fitToWidth="1"/>
</worksheet>
</file>

<file path=xl/worksheets/sheet10.xml><?xml version="1.0" encoding="utf-8"?>
<worksheet xmlns="http://schemas.openxmlformats.org/spreadsheetml/2006/main">
  <sheetPr>
    <tabColor rgb="00326D78"/>
    <outlinePr summaryBelow="1" summaryRight="1"/>
    <pageSetUpPr fitToPage="1"/>
  </sheetPr>
  <dimension ref="A1:V39"/>
  <sheetViews>
    <sheetView showGridLines="0" zoomScale="85"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4" customWidth="1" min="16" max="16"/>
    <col width="24" customWidth="1" min="17" max="17"/>
    <col width="24" customWidth="1" min="18" max="18"/>
    <col width="20" customWidth="1" min="19" max="19"/>
    <col width="20" customWidth="1" min="20" max="20"/>
    <col width="20" customWidth="1" min="21" max="21"/>
    <col width="72" customWidth="1" min="22" max="22"/>
  </cols>
  <sheetData>
    <row r="1" ht="16" customHeight="1"/>
    <row r="2" ht="28" customHeight="1">
      <c r="A2" s="1" t="inlineStr">
        <is>
          <t>Annual electricity, water and resource costs</t>
        </is>
      </c>
    </row>
    <row r="3" ht="35" customHeight="1">
      <c r="A3" s="2" t="inlineStr">
        <is>
          <t>IT MW × electrical utilization × annual hours gives IT MWh. PUE gives facility energy. Direct consumptive water uses WUE per IT kWh. Costs cover energy and the Jakarta water proxy.</t>
        </is>
      </c>
    </row>
    <row r="4" ht="16" customHeight="1"/>
    <row r="5" ht="53" customHeight="1">
      <c r="A5" s="3" t="inlineStr">
        <is>
          <t>Case</t>
        </is>
      </c>
      <c r="B5" s="3" t="inlineStr">
        <is>
          <t>IT capacity (MW)</t>
        </is>
      </c>
      <c r="C5" s="3" t="inlineStr">
        <is>
          <t>Electrical utilization</t>
        </is>
      </c>
      <c r="D5" s="3" t="inlineStr">
        <is>
          <t>PUE (facility/IT)</t>
        </is>
      </c>
      <c r="E5" s="3" t="inlineStr">
        <is>
          <t>WUE (L/IT kWh)</t>
        </is>
      </c>
      <c r="F5" s="3" t="inlineStr">
        <is>
          <t>Electricity (Rp/kWh)</t>
        </is>
      </c>
      <c r="G5" s="3" t="inlineStr">
        <is>
          <t>Water (Rp/m³)</t>
        </is>
      </c>
      <c r="H5" s="3" t="inlineStr">
        <is>
          <t>Hours/year</t>
        </is>
      </c>
      <c r="I5" s="3" t="inlineStr">
        <is>
          <t>IT electricity (MWh/year)</t>
        </is>
      </c>
      <c r="J5" s="3" t="inlineStr">
        <is>
          <t>Facility electricity (MWh/year)</t>
        </is>
      </c>
      <c r="K5" s="3" t="inlineStr">
        <is>
          <t>Facility electricity (TWh/year)</t>
        </is>
      </c>
      <c r="L5" s="3" t="inlineStr">
        <is>
          <t>Average facility load (MW)</t>
        </is>
      </c>
      <c r="M5" s="3" t="inlineStr">
        <is>
          <t>Full IT load facility power (MW)</t>
        </is>
      </c>
      <c r="N5" s="3" t="inlineStr">
        <is>
          <t>Direct water (m³/year)</t>
        </is>
      </c>
      <c r="O5" s="3" t="inlineStr">
        <is>
          <t>Direct water (m³/day)</t>
        </is>
      </c>
      <c r="P5" s="3" t="inlineStr">
        <is>
          <t>Electricity cost (Rp/year)</t>
        </is>
      </c>
      <c r="Q5" s="3" t="inlineStr">
        <is>
          <t>Water cost (Rp/year)</t>
        </is>
      </c>
      <c r="R5" s="3" t="inlineStr">
        <is>
          <t>Total resource cost (Rp/year)</t>
        </is>
      </c>
      <c r="S5" s="3" t="inlineStr">
        <is>
          <t>Electricity cost share</t>
        </is>
      </c>
      <c r="T5" s="3" t="inlineStr">
        <is>
          <t>Water cost share</t>
        </is>
      </c>
      <c r="U5" s="3" t="inlineStr">
        <is>
          <t>Data class</t>
        </is>
      </c>
      <c r="V5" s="3" t="inlineStr">
        <is>
          <t>Scope / notes</t>
        </is>
      </c>
    </row>
    <row r="6" ht="30" customHeight="1">
      <c r="A6" s="4" t="inlineStr">
        <is>
          <t>Low</t>
        </is>
      </c>
      <c r="B6" s="16" t="n">
        <f>IF(ISNUMBER('Assumptions'!$B$32),'Assumptions'!$B$32,"Missing input")</f>
        <v>10</v>
      </c>
      <c r="C6" s="19" t="n">
        <f>IF(ISNUMBER('Assumptions'!C7),'Assumptions'!C7,"Missing input")</f>
        <v>0.6</v>
      </c>
      <c r="D6" s="16" t="n">
        <f>IF(ISNUMBER('Assumptions'!C8),'Assumptions'!C8,"Missing input")</f>
        <v>1.2</v>
      </c>
      <c r="E6" s="16" t="n">
        <f>IF(ISNUMBER('Assumptions'!C9),'Assumptions'!C9,"Missing input")</f>
        <v>0.0</v>
      </c>
      <c r="F6" s="16" t="n">
        <f>IF(ISNUMBER('Assumptions'!$B$18),'Assumptions'!$B$18,"Missing input")</f>
        <v>996.74</v>
      </c>
      <c r="G6" s="16" t="n">
        <f>IF(ISNUMBER('Assumptions'!$B$19),'Assumptions'!$B$19,"Missing input")</f>
        <v>21500</v>
      </c>
      <c r="H6" s="20" t="n">
        <f>IF(ISNUMBER('Assumptions'!$B$17),'Assumptions'!$B$17,"Missing input")</f>
        <v>8760</v>
      </c>
      <c r="I6" s="14" t="n">
        <f>IF(COUNT(B6,C6,H6)=3,B6*C6*H6,"Missing input")</f>
        <v>52560.0</v>
      </c>
      <c r="J6" s="14" t="n">
        <f>IF(COUNT(I6,D6)=2,I6*D6,"Missing input")</f>
        <v>63072.0</v>
      </c>
      <c r="K6" s="14" t="n">
        <f>IF(COUNT(J6)=1,J6/1000000,"Missing input")</f>
        <v>0.063072</v>
      </c>
      <c r="L6" s="14" t="n">
        <f>IF(COUNT(J6,H6)=2,J6/H6,"Missing input")</f>
        <v>7.199999999999999</v>
      </c>
      <c r="M6" s="14" t="n">
        <f>IF(COUNT(B6,D6)=2,B6*D6,"Missing input")</f>
        <v>12.0</v>
      </c>
      <c r="N6" s="21" t="n">
        <f>IF(COUNT(I6,E6)=2,I6*1000*E6/1000,"Missing input")</f>
        <v>0.0</v>
      </c>
      <c r="O6" s="21" t="n">
        <f>IF(COUNT(N6)=1,N6/365,"Missing input")</f>
        <v>0.0</v>
      </c>
      <c r="P6" s="21" t="n">
        <f>IF(COUNT(J6,F6)=2,J6*1000*F6,"Missing input")</f>
        <v>62866385280.0</v>
      </c>
      <c r="Q6" s="21" t="n">
        <f>IF(COUNT(N6,G6)=2,N6*G6,"Missing input")</f>
        <v>0.0</v>
      </c>
      <c r="R6" s="21" t="n">
        <f>IF(COUNT(P6,Q6)=2,SUM(P6:Q6),"Missing input")</f>
        <v>62866385280.0</v>
      </c>
      <c r="S6" s="22" t="n">
        <f>IF(COUNT(P6,R6)=2,IF(R6=0,"n.a.",P6/R6),"Missing input")</f>
        <v>1.0</v>
      </c>
      <c r="T6" s="22" t="n">
        <f>IF(COUNT(Q6,R6)=2,IF(R6=0,"n.a.",Q6/R6),"Missing input")</f>
        <v>0.0</v>
      </c>
      <c r="U6" s="4" t="inlineStr">
        <is>
          <t>S</t>
        </is>
      </c>
      <c r="V6" s="12" t="inlineStr">
        <is>
          <t>Expansion scenario</t>
        </is>
      </c>
    </row>
    <row r="7" ht="30" customHeight="1">
      <c r="A7" s="4" t="inlineStr">
        <is>
          <t>Base</t>
        </is>
      </c>
      <c r="B7" s="16" t="n">
        <f>IF(ISNUMBER('Assumptions'!$B$32),'Assumptions'!$B$32,"Missing input")</f>
        <v>10</v>
      </c>
      <c r="C7" s="19" t="n">
        <f>IF(ISNUMBER('Assumptions'!D7),'Assumptions'!D7,"Missing input")</f>
        <v>0.8</v>
      </c>
      <c r="D7" s="16" t="n">
        <f>IF(ISNUMBER('Assumptions'!D8),'Assumptions'!D8,"Missing input")</f>
        <v>1.3</v>
      </c>
      <c r="E7" s="16" t="n">
        <f>IF(ISNUMBER('Assumptions'!D9),'Assumptions'!D9,"Missing input")</f>
        <v>0.5</v>
      </c>
      <c r="F7" s="16" t="n">
        <f>IF(ISNUMBER('Assumptions'!$B$18),'Assumptions'!$B$18,"Missing input")</f>
        <v>996.74</v>
      </c>
      <c r="G7" s="16" t="n">
        <f>IF(ISNUMBER('Assumptions'!$B$19),'Assumptions'!$B$19,"Missing input")</f>
        <v>21500</v>
      </c>
      <c r="H7" s="20" t="n">
        <f>IF(ISNUMBER('Assumptions'!$B$17),'Assumptions'!$B$17,"Missing input")</f>
        <v>8760</v>
      </c>
      <c r="I7" s="14" t="n">
        <f>IF(COUNT(B7,C7,H7)=3,B7*C7*H7,"Missing input")</f>
        <v>70080.0</v>
      </c>
      <c r="J7" s="14" t="n">
        <f>IF(COUNT(I7,D7)=2,I7*D7,"Missing input")</f>
        <v>91104.0</v>
      </c>
      <c r="K7" s="14" t="n">
        <f>IF(COUNT(J7)=1,J7/1000000,"Missing input")</f>
        <v>0.091104</v>
      </c>
      <c r="L7" s="14" t="n">
        <f>IF(COUNT(J7,H7)=2,J7/H7,"Missing input")</f>
        <v>10.4</v>
      </c>
      <c r="M7" s="14" t="n">
        <f>IF(COUNT(B7,D7)=2,B7*D7,"Missing input")</f>
        <v>13.0</v>
      </c>
      <c r="N7" s="21" t="n">
        <f>IF(COUNT(I7,E7)=2,I7*1000*E7/1000,"Missing input")</f>
        <v>35040.0</v>
      </c>
      <c r="O7" s="21" t="n">
        <f>IF(COUNT(N7)=1,N7/365,"Missing input")</f>
        <v>96.0</v>
      </c>
      <c r="P7" s="21" t="n">
        <f>IF(COUNT(J7,F7)=2,J7*1000*F7,"Missing input")</f>
        <v>90807000960.0</v>
      </c>
      <c r="Q7" s="21" t="n">
        <f>IF(COUNT(N7,G7)=2,N7*G7,"Missing input")</f>
        <v>753360000.0</v>
      </c>
      <c r="R7" s="21" t="n">
        <f>IF(COUNT(P7,Q7)=2,SUM(P7:Q7),"Missing input")</f>
        <v>91560360960.0</v>
      </c>
      <c r="S7" s="22" t="n">
        <f>IF(COUNT(P7,R7)=2,IF(R7=0,"n.a.",P7/R7),"Missing input")</f>
        <v>0.9917719852553976</v>
      </c>
      <c r="T7" s="22" t="n">
        <f>IF(COUNT(Q7,R7)=2,IF(R7=0,"n.a.",Q7/R7),"Missing input")</f>
        <v>0.008228014744602422</v>
      </c>
      <c r="U7" s="4" t="inlineStr">
        <is>
          <t>S</t>
        </is>
      </c>
      <c r="V7" s="12" t="inlineStr">
        <is>
          <t>Expansion scenario</t>
        </is>
      </c>
    </row>
    <row r="8" ht="30" customHeight="1">
      <c r="A8" s="4" t="inlineStr">
        <is>
          <t>High</t>
        </is>
      </c>
      <c r="B8" s="16" t="n">
        <f>IF(ISNUMBER('Assumptions'!$B$32),'Assumptions'!$B$32,"Missing input")</f>
        <v>10</v>
      </c>
      <c r="C8" s="19" t="n">
        <f>IF(ISNUMBER('Assumptions'!E7),'Assumptions'!E7,"Missing input")</f>
        <v>0.95</v>
      </c>
      <c r="D8" s="16" t="n">
        <f>IF(ISNUMBER('Assumptions'!E8),'Assumptions'!E8,"Missing input")</f>
        <v>1.5</v>
      </c>
      <c r="E8" s="16" t="n">
        <f>IF(ISNUMBER('Assumptions'!E9),'Assumptions'!E9,"Missing input")</f>
        <v>1.5</v>
      </c>
      <c r="F8" s="16" t="n">
        <f>IF(ISNUMBER('Assumptions'!$B$18),'Assumptions'!$B$18,"Missing input")</f>
        <v>996.74</v>
      </c>
      <c r="G8" s="16" t="n">
        <f>IF(ISNUMBER('Assumptions'!$B$19),'Assumptions'!$B$19,"Missing input")</f>
        <v>21500</v>
      </c>
      <c r="H8" s="20" t="n">
        <f>IF(ISNUMBER('Assumptions'!$B$17),'Assumptions'!$B$17,"Missing input")</f>
        <v>8760</v>
      </c>
      <c r="I8" s="14" t="n">
        <f>IF(COUNT(B8,C8,H8)=3,B8*C8*H8,"Missing input")</f>
        <v>83220.0</v>
      </c>
      <c r="J8" s="14" t="n">
        <f>IF(COUNT(I8,D8)=2,I8*D8,"Missing input")</f>
        <v>124830.0</v>
      </c>
      <c r="K8" s="14" t="n">
        <f>IF(COUNT(J8)=1,J8/1000000,"Missing input")</f>
        <v>0.12483</v>
      </c>
      <c r="L8" s="14" t="n">
        <f>IF(COUNT(J8,H8)=2,J8/H8,"Missing input")</f>
        <v>14.25</v>
      </c>
      <c r="M8" s="14" t="n">
        <f>IF(COUNT(B8,D8)=2,B8*D8,"Missing input")</f>
        <v>15.0</v>
      </c>
      <c r="N8" s="21" t="n">
        <f>IF(COUNT(I8,E8)=2,I8*1000*E8/1000,"Missing input")</f>
        <v>124830.0</v>
      </c>
      <c r="O8" s="21" t="n">
        <f>IF(COUNT(N8)=1,N8/365,"Missing input")</f>
        <v>342.0</v>
      </c>
      <c r="P8" s="21" t="n">
        <f>IF(COUNT(J8,F8)=2,J8*1000*F8,"Missing input")</f>
        <v>124423054200.0</v>
      </c>
      <c r="Q8" s="21" t="n">
        <f>IF(COUNT(N8,G8)=2,N8*G8,"Missing input")</f>
        <v>2683845000.0</v>
      </c>
      <c r="R8" s="21" t="n">
        <f>IF(COUNT(P8,Q8)=2,SUM(P8:Q8),"Missing input")</f>
        <v>127106899200.0</v>
      </c>
      <c r="S8" s="22" t="n">
        <f>IF(COUNT(P8,R8)=2,IF(R8=0,"n.a.",P8/R8),"Missing input")</f>
        <v>0.9788851351351352</v>
      </c>
      <c r="T8" s="22" t="n">
        <f>IF(COUNT(Q8,R8)=2,IF(R8=0,"n.a.",Q8/R8),"Missing input")</f>
        <v>0.021114864864864864</v>
      </c>
      <c r="U8" s="4" t="inlineStr">
        <is>
          <t>S</t>
        </is>
      </c>
      <c r="V8" s="12" t="inlineStr">
        <is>
          <t>Expansion scenario</t>
        </is>
      </c>
    </row>
    <row r="9" ht="30" customHeight="1">
      <c r="A9" s="4" t="inlineStr">
        <is>
          <t>Low</t>
        </is>
      </c>
      <c r="B9" s="16" t="n">
        <f>IF(ISNUMBER('Assumptions'!$B$33),'Assumptions'!$B$33,"Missing input")</f>
        <v>50</v>
      </c>
      <c r="C9" s="19" t="n">
        <f>IF(ISNUMBER('Assumptions'!C7),'Assumptions'!C7,"Missing input")</f>
        <v>0.6</v>
      </c>
      <c r="D9" s="16" t="n">
        <f>IF(ISNUMBER('Assumptions'!C8),'Assumptions'!C8,"Missing input")</f>
        <v>1.2</v>
      </c>
      <c r="E9" s="16" t="n">
        <f>IF(ISNUMBER('Assumptions'!C9),'Assumptions'!C9,"Missing input")</f>
        <v>0.0</v>
      </c>
      <c r="F9" s="16" t="n">
        <f>IF(ISNUMBER('Assumptions'!$B$18),'Assumptions'!$B$18,"Missing input")</f>
        <v>996.74</v>
      </c>
      <c r="G9" s="16" t="n">
        <f>IF(ISNUMBER('Assumptions'!$B$19),'Assumptions'!$B$19,"Missing input")</f>
        <v>21500</v>
      </c>
      <c r="H9" s="20" t="n">
        <f>IF(ISNUMBER('Assumptions'!$B$17),'Assumptions'!$B$17,"Missing input")</f>
        <v>8760</v>
      </c>
      <c r="I9" s="14" t="n">
        <f>IF(COUNT(B9,C9,H9)=3,B9*C9*H9,"Missing input")</f>
        <v>262800.0</v>
      </c>
      <c r="J9" s="14" t="n">
        <f>IF(COUNT(I9,D9)=2,I9*D9,"Missing input")</f>
        <v>315360.0</v>
      </c>
      <c r="K9" s="14" t="n">
        <f>IF(COUNT(J9)=1,J9/1000000,"Missing input")</f>
        <v>0.31536</v>
      </c>
      <c r="L9" s="14" t="n">
        <f>IF(COUNT(J9,H9)=2,J9/H9,"Missing input")</f>
        <v>36.0</v>
      </c>
      <c r="M9" s="14" t="n">
        <f>IF(COUNT(B9,D9)=2,B9*D9,"Missing input")</f>
        <v>60.0</v>
      </c>
      <c r="N9" s="21" t="n">
        <f>IF(COUNT(I9,E9)=2,I9*1000*E9/1000,"Missing input")</f>
        <v>0.0</v>
      </c>
      <c r="O9" s="21" t="n">
        <f>IF(COUNT(N9)=1,N9/365,"Missing input")</f>
        <v>0.0</v>
      </c>
      <c r="P9" s="21" t="n">
        <f>IF(COUNT(J9,F9)=2,J9*1000*F9,"Missing input")</f>
        <v>314331926400.0</v>
      </c>
      <c r="Q9" s="21" t="n">
        <f>IF(COUNT(N9,G9)=2,N9*G9,"Missing input")</f>
        <v>0.0</v>
      </c>
      <c r="R9" s="21" t="n">
        <f>IF(COUNT(P9,Q9)=2,SUM(P9:Q9),"Missing input")</f>
        <v>314331926400.0</v>
      </c>
      <c r="S9" s="22" t="n">
        <f>IF(COUNT(P9,R9)=2,IF(R9=0,"n.a.",P9/R9),"Missing input")</f>
        <v>1.0</v>
      </c>
      <c r="T9" s="22" t="n">
        <f>IF(COUNT(Q9,R9)=2,IF(R9=0,"n.a.",Q9/R9),"Missing input")</f>
        <v>0.0</v>
      </c>
      <c r="U9" s="4" t="inlineStr">
        <is>
          <t>S</t>
        </is>
      </c>
      <c r="V9" s="12" t="inlineStr">
        <is>
          <t>Expansion scenario</t>
        </is>
      </c>
    </row>
    <row r="10" ht="30" customHeight="1">
      <c r="A10" s="4" t="inlineStr">
        <is>
          <t>Base</t>
        </is>
      </c>
      <c r="B10" s="16" t="n">
        <f>IF(ISNUMBER('Assumptions'!$B$33),'Assumptions'!$B$33,"Missing input")</f>
        <v>50</v>
      </c>
      <c r="C10" s="19" t="n">
        <f>IF(ISNUMBER('Assumptions'!D7),'Assumptions'!D7,"Missing input")</f>
        <v>0.8</v>
      </c>
      <c r="D10" s="16" t="n">
        <f>IF(ISNUMBER('Assumptions'!D8),'Assumptions'!D8,"Missing input")</f>
        <v>1.3</v>
      </c>
      <c r="E10" s="16" t="n">
        <f>IF(ISNUMBER('Assumptions'!D9),'Assumptions'!D9,"Missing input")</f>
        <v>0.5</v>
      </c>
      <c r="F10" s="16" t="n">
        <f>IF(ISNUMBER('Assumptions'!$B$18),'Assumptions'!$B$18,"Missing input")</f>
        <v>996.74</v>
      </c>
      <c r="G10" s="16" t="n">
        <f>IF(ISNUMBER('Assumptions'!$B$19),'Assumptions'!$B$19,"Missing input")</f>
        <v>21500</v>
      </c>
      <c r="H10" s="20" t="n">
        <f>IF(ISNUMBER('Assumptions'!$B$17),'Assumptions'!$B$17,"Missing input")</f>
        <v>8760</v>
      </c>
      <c r="I10" s="14" t="n">
        <f>IF(COUNT(B10,C10,H10)=3,B10*C10*H10,"Missing input")</f>
        <v>350400.0</v>
      </c>
      <c r="J10" s="14" t="n">
        <f>IF(COUNT(I10,D10)=2,I10*D10,"Missing input")</f>
        <v>455520.0</v>
      </c>
      <c r="K10" s="14" t="n">
        <f>IF(COUNT(J10)=1,J10/1000000,"Missing input")</f>
        <v>0.45552</v>
      </c>
      <c r="L10" s="14" t="n">
        <f>IF(COUNT(J10,H10)=2,J10/H10,"Missing input")</f>
        <v>52.0</v>
      </c>
      <c r="M10" s="14" t="n">
        <f>IF(COUNT(B10,D10)=2,B10*D10,"Missing input")</f>
        <v>65.0</v>
      </c>
      <c r="N10" s="21" t="n">
        <f>IF(COUNT(I10,E10)=2,I10*1000*E10/1000,"Missing input")</f>
        <v>175200.0</v>
      </c>
      <c r="O10" s="21" t="n">
        <f>IF(COUNT(N10)=1,N10/365,"Missing input")</f>
        <v>480.0</v>
      </c>
      <c r="P10" s="21" t="n">
        <f>IF(COUNT(J10,F10)=2,J10*1000*F10,"Missing input")</f>
        <v>454035004800.0</v>
      </c>
      <c r="Q10" s="21" t="n">
        <f>IF(COUNT(N10,G10)=2,N10*G10,"Missing input")</f>
        <v>3766800000.0</v>
      </c>
      <c r="R10" s="21" t="n">
        <f>IF(COUNT(P10,Q10)=2,SUM(P10:Q10),"Missing input")</f>
        <v>457801804800.0</v>
      </c>
      <c r="S10" s="22" t="n">
        <f>IF(COUNT(P10,R10)=2,IF(R10=0,"n.a.",P10/R10),"Missing input")</f>
        <v>0.9917719852553976</v>
      </c>
      <c r="T10" s="22" t="n">
        <f>IF(COUNT(Q10,R10)=2,IF(R10=0,"n.a.",Q10/R10),"Missing input")</f>
        <v>0.008228014744602422</v>
      </c>
      <c r="U10" s="4" t="inlineStr">
        <is>
          <t>S</t>
        </is>
      </c>
      <c r="V10" s="12" t="inlineStr">
        <is>
          <t>Expansion scenario</t>
        </is>
      </c>
    </row>
    <row r="11" ht="30" customHeight="1">
      <c r="A11" s="4" t="inlineStr">
        <is>
          <t>High</t>
        </is>
      </c>
      <c r="B11" s="16" t="n">
        <f>IF(ISNUMBER('Assumptions'!$B$33),'Assumptions'!$B$33,"Missing input")</f>
        <v>50</v>
      </c>
      <c r="C11" s="19" t="n">
        <f>IF(ISNUMBER('Assumptions'!E7),'Assumptions'!E7,"Missing input")</f>
        <v>0.95</v>
      </c>
      <c r="D11" s="16" t="n">
        <f>IF(ISNUMBER('Assumptions'!E8),'Assumptions'!E8,"Missing input")</f>
        <v>1.5</v>
      </c>
      <c r="E11" s="16" t="n">
        <f>IF(ISNUMBER('Assumptions'!E9),'Assumptions'!E9,"Missing input")</f>
        <v>1.5</v>
      </c>
      <c r="F11" s="16" t="n">
        <f>IF(ISNUMBER('Assumptions'!$B$18),'Assumptions'!$B$18,"Missing input")</f>
        <v>996.74</v>
      </c>
      <c r="G11" s="16" t="n">
        <f>IF(ISNUMBER('Assumptions'!$B$19),'Assumptions'!$B$19,"Missing input")</f>
        <v>21500</v>
      </c>
      <c r="H11" s="20" t="n">
        <f>IF(ISNUMBER('Assumptions'!$B$17),'Assumptions'!$B$17,"Missing input")</f>
        <v>8760</v>
      </c>
      <c r="I11" s="14" t="n">
        <f>IF(COUNT(B11,C11,H11)=3,B11*C11*H11,"Missing input")</f>
        <v>416100.0</v>
      </c>
      <c r="J11" s="14" t="n">
        <f>IF(COUNT(I11,D11)=2,I11*D11,"Missing input")</f>
        <v>624150.0</v>
      </c>
      <c r="K11" s="14" t="n">
        <f>IF(COUNT(J11)=1,J11/1000000,"Missing input")</f>
        <v>0.62415</v>
      </c>
      <c r="L11" s="14" t="n">
        <f>IF(COUNT(J11,H11)=2,J11/H11,"Missing input")</f>
        <v>71.25</v>
      </c>
      <c r="M11" s="14" t="n">
        <f>IF(COUNT(B11,D11)=2,B11*D11,"Missing input")</f>
        <v>75.0</v>
      </c>
      <c r="N11" s="21" t="n">
        <f>IF(COUNT(I11,E11)=2,I11*1000*E11/1000,"Missing input")</f>
        <v>624150.0</v>
      </c>
      <c r="O11" s="21" t="n">
        <f>IF(COUNT(N11)=1,N11/365,"Missing input")</f>
        <v>1710.0</v>
      </c>
      <c r="P11" s="21" t="n">
        <f>IF(COUNT(J11,F11)=2,J11*1000*F11,"Missing input")</f>
        <v>622115271000.0</v>
      </c>
      <c r="Q11" s="21" t="n">
        <f>IF(COUNT(N11,G11)=2,N11*G11,"Missing input")</f>
        <v>13419225000.0</v>
      </c>
      <c r="R11" s="21" t="n">
        <f>IF(COUNT(P11,Q11)=2,SUM(P11:Q11),"Missing input")</f>
        <v>635534496000.0</v>
      </c>
      <c r="S11" s="22" t="n">
        <f>IF(COUNT(P11,R11)=2,IF(R11=0,"n.a.",P11/R11),"Missing input")</f>
        <v>0.9788851351351352</v>
      </c>
      <c r="T11" s="22" t="n">
        <f>IF(COUNT(Q11,R11)=2,IF(R11=0,"n.a.",Q11/R11),"Missing input")</f>
        <v>0.021114864864864864</v>
      </c>
      <c r="U11" s="4" t="inlineStr">
        <is>
          <t>S</t>
        </is>
      </c>
      <c r="V11" s="12" t="inlineStr">
        <is>
          <t>Expansion scenario</t>
        </is>
      </c>
    </row>
    <row r="12" ht="30" customHeight="1">
      <c r="A12" s="4" t="inlineStr">
        <is>
          <t>Low</t>
        </is>
      </c>
      <c r="B12" s="16" t="n">
        <f>IF(ISNUMBER('Assumptions'!$B$34),'Assumptions'!$B$34,"Missing input")</f>
        <v>100</v>
      </c>
      <c r="C12" s="19" t="n">
        <f>IF(ISNUMBER('Assumptions'!C7),'Assumptions'!C7,"Missing input")</f>
        <v>0.6</v>
      </c>
      <c r="D12" s="16" t="n">
        <f>IF(ISNUMBER('Assumptions'!C8),'Assumptions'!C8,"Missing input")</f>
        <v>1.2</v>
      </c>
      <c r="E12" s="16" t="n">
        <f>IF(ISNUMBER('Assumptions'!C9),'Assumptions'!C9,"Missing input")</f>
        <v>0.0</v>
      </c>
      <c r="F12" s="16" t="n">
        <f>IF(ISNUMBER('Assumptions'!$B$18),'Assumptions'!$B$18,"Missing input")</f>
        <v>996.74</v>
      </c>
      <c r="G12" s="16" t="n">
        <f>IF(ISNUMBER('Assumptions'!$B$19),'Assumptions'!$B$19,"Missing input")</f>
        <v>21500</v>
      </c>
      <c r="H12" s="20" t="n">
        <f>IF(ISNUMBER('Assumptions'!$B$17),'Assumptions'!$B$17,"Missing input")</f>
        <v>8760</v>
      </c>
      <c r="I12" s="14" t="n">
        <f>IF(COUNT(B12,C12,H12)=3,B12*C12*H12,"Missing input")</f>
        <v>525600.0</v>
      </c>
      <c r="J12" s="14" t="n">
        <f>IF(COUNT(I12,D12)=2,I12*D12,"Missing input")</f>
        <v>630720.0</v>
      </c>
      <c r="K12" s="14" t="n">
        <f>IF(COUNT(J12)=1,J12/1000000,"Missing input")</f>
        <v>0.63072</v>
      </c>
      <c r="L12" s="14" t="n">
        <f>IF(COUNT(J12,H12)=2,J12/H12,"Missing input")</f>
        <v>72.0</v>
      </c>
      <c r="M12" s="14" t="n">
        <f>IF(COUNT(B12,D12)=2,B12*D12,"Missing input")</f>
        <v>120.0</v>
      </c>
      <c r="N12" s="21" t="n">
        <f>IF(COUNT(I12,E12)=2,I12*1000*E12/1000,"Missing input")</f>
        <v>0.0</v>
      </c>
      <c r="O12" s="21" t="n">
        <f>IF(COUNT(N12)=1,N12/365,"Missing input")</f>
        <v>0.0</v>
      </c>
      <c r="P12" s="21" t="n">
        <f>IF(COUNT(J12,F12)=2,J12*1000*F12,"Missing input")</f>
        <v>628663852800.0</v>
      </c>
      <c r="Q12" s="21" t="n">
        <f>IF(COUNT(N12,G12)=2,N12*G12,"Missing input")</f>
        <v>0.0</v>
      </c>
      <c r="R12" s="21" t="n">
        <f>IF(COUNT(P12,Q12)=2,SUM(P12:Q12),"Missing input")</f>
        <v>628663852800.0</v>
      </c>
      <c r="S12" s="22" t="n">
        <f>IF(COUNT(P12,R12)=2,IF(R12=0,"n.a.",P12/R12),"Missing input")</f>
        <v>1.0</v>
      </c>
      <c r="T12" s="22" t="n">
        <f>IF(COUNT(Q12,R12)=2,IF(R12=0,"n.a.",Q12/R12),"Missing input")</f>
        <v>0.0</v>
      </c>
      <c r="U12" s="4" t="inlineStr">
        <is>
          <t>S</t>
        </is>
      </c>
      <c r="V12" s="12" t="inlineStr">
        <is>
          <t>Expansion scenario</t>
        </is>
      </c>
    </row>
    <row r="13" ht="30" customHeight="1">
      <c r="A13" s="4" t="inlineStr">
        <is>
          <t>Base</t>
        </is>
      </c>
      <c r="B13" s="16" t="n">
        <f>IF(ISNUMBER('Assumptions'!$B$34),'Assumptions'!$B$34,"Missing input")</f>
        <v>100</v>
      </c>
      <c r="C13" s="19" t="n">
        <f>IF(ISNUMBER('Assumptions'!D7),'Assumptions'!D7,"Missing input")</f>
        <v>0.8</v>
      </c>
      <c r="D13" s="16" t="n">
        <f>IF(ISNUMBER('Assumptions'!D8),'Assumptions'!D8,"Missing input")</f>
        <v>1.3</v>
      </c>
      <c r="E13" s="16" t="n">
        <f>IF(ISNUMBER('Assumptions'!D9),'Assumptions'!D9,"Missing input")</f>
        <v>0.5</v>
      </c>
      <c r="F13" s="16" t="n">
        <f>IF(ISNUMBER('Assumptions'!$B$18),'Assumptions'!$B$18,"Missing input")</f>
        <v>996.74</v>
      </c>
      <c r="G13" s="16" t="n">
        <f>IF(ISNUMBER('Assumptions'!$B$19),'Assumptions'!$B$19,"Missing input")</f>
        <v>21500</v>
      </c>
      <c r="H13" s="20" t="n">
        <f>IF(ISNUMBER('Assumptions'!$B$17),'Assumptions'!$B$17,"Missing input")</f>
        <v>8760</v>
      </c>
      <c r="I13" s="14" t="n">
        <f>IF(COUNT(B13,C13,H13)=3,B13*C13*H13,"Missing input")</f>
        <v>700800.0</v>
      </c>
      <c r="J13" s="14" t="n">
        <f>IF(COUNT(I13,D13)=2,I13*D13,"Missing input")</f>
        <v>911040.0</v>
      </c>
      <c r="K13" s="14" t="n">
        <f>IF(COUNT(J13)=1,J13/1000000,"Missing input")</f>
        <v>0.91104</v>
      </c>
      <c r="L13" s="14" t="n">
        <f>IF(COUNT(J13,H13)=2,J13/H13,"Missing input")</f>
        <v>104.0</v>
      </c>
      <c r="M13" s="14" t="n">
        <f>IF(COUNT(B13,D13)=2,B13*D13,"Missing input")</f>
        <v>130.0</v>
      </c>
      <c r="N13" s="21" t="n">
        <f>IF(COUNT(I13,E13)=2,I13*1000*E13/1000,"Missing input")</f>
        <v>350400.0</v>
      </c>
      <c r="O13" s="21" t="n">
        <f>IF(COUNT(N13)=1,N13/365,"Missing input")</f>
        <v>960.0</v>
      </c>
      <c r="P13" s="21" t="n">
        <f>IF(COUNT(J13,F13)=2,J13*1000*F13,"Missing input")</f>
        <v>908070009600.0</v>
      </c>
      <c r="Q13" s="21" t="n">
        <f>IF(COUNT(N13,G13)=2,N13*G13,"Missing input")</f>
        <v>7533600000.0</v>
      </c>
      <c r="R13" s="21" t="n">
        <f>IF(COUNT(P13,Q13)=2,SUM(P13:Q13),"Missing input")</f>
        <v>915603609600.0</v>
      </c>
      <c r="S13" s="22" t="n">
        <f>IF(COUNT(P13,R13)=2,IF(R13=0,"n.a.",P13/R13),"Missing input")</f>
        <v>0.9917719852553976</v>
      </c>
      <c r="T13" s="22" t="n">
        <f>IF(COUNT(Q13,R13)=2,IF(R13=0,"n.a.",Q13/R13),"Missing input")</f>
        <v>0.008228014744602422</v>
      </c>
      <c r="U13" s="4" t="inlineStr">
        <is>
          <t>S</t>
        </is>
      </c>
      <c r="V13" s="12" t="inlineStr">
        <is>
          <t>Expansion scenario</t>
        </is>
      </c>
    </row>
    <row r="14" ht="30" customHeight="1">
      <c r="A14" s="4" t="inlineStr">
        <is>
          <t>High</t>
        </is>
      </c>
      <c r="B14" s="16" t="n">
        <f>IF(ISNUMBER('Assumptions'!$B$34),'Assumptions'!$B$34,"Missing input")</f>
        <v>100</v>
      </c>
      <c r="C14" s="19" t="n">
        <f>IF(ISNUMBER('Assumptions'!E7),'Assumptions'!E7,"Missing input")</f>
        <v>0.95</v>
      </c>
      <c r="D14" s="16" t="n">
        <f>IF(ISNUMBER('Assumptions'!E8),'Assumptions'!E8,"Missing input")</f>
        <v>1.5</v>
      </c>
      <c r="E14" s="16" t="n">
        <f>IF(ISNUMBER('Assumptions'!E9),'Assumptions'!E9,"Missing input")</f>
        <v>1.5</v>
      </c>
      <c r="F14" s="16" t="n">
        <f>IF(ISNUMBER('Assumptions'!$B$18),'Assumptions'!$B$18,"Missing input")</f>
        <v>996.74</v>
      </c>
      <c r="G14" s="16" t="n">
        <f>IF(ISNUMBER('Assumptions'!$B$19),'Assumptions'!$B$19,"Missing input")</f>
        <v>21500</v>
      </c>
      <c r="H14" s="20" t="n">
        <f>IF(ISNUMBER('Assumptions'!$B$17),'Assumptions'!$B$17,"Missing input")</f>
        <v>8760</v>
      </c>
      <c r="I14" s="14" t="n">
        <f>IF(COUNT(B14,C14,H14)=3,B14*C14*H14,"Missing input")</f>
        <v>832200.0</v>
      </c>
      <c r="J14" s="14" t="n">
        <f>IF(COUNT(I14,D14)=2,I14*D14,"Missing input")</f>
        <v>1248300.0</v>
      </c>
      <c r="K14" s="14" t="n">
        <f>IF(COUNT(J14)=1,J14/1000000,"Missing input")</f>
        <v>1.2483</v>
      </c>
      <c r="L14" s="14" t="n">
        <f>IF(COUNT(J14,H14)=2,J14/H14,"Missing input")</f>
        <v>142.5</v>
      </c>
      <c r="M14" s="14" t="n">
        <f>IF(COUNT(B14,D14)=2,B14*D14,"Missing input")</f>
        <v>150.0</v>
      </c>
      <c r="N14" s="21" t="n">
        <f>IF(COUNT(I14,E14)=2,I14*1000*E14/1000,"Missing input")</f>
        <v>1248300.0</v>
      </c>
      <c r="O14" s="21" t="n">
        <f>IF(COUNT(N14)=1,N14/365,"Missing input")</f>
        <v>3420.0</v>
      </c>
      <c r="P14" s="21" t="n">
        <f>IF(COUNT(J14,F14)=2,J14*1000*F14,"Missing input")</f>
        <v>1244230542000.0</v>
      </c>
      <c r="Q14" s="21" t="n">
        <f>IF(COUNT(N14,G14)=2,N14*G14,"Missing input")</f>
        <v>26838450000.0</v>
      </c>
      <c r="R14" s="21" t="n">
        <f>IF(COUNT(P14,Q14)=2,SUM(P14:Q14),"Missing input")</f>
        <v>1271068992000.0</v>
      </c>
      <c r="S14" s="22" t="n">
        <f>IF(COUNT(P14,R14)=2,IF(R14=0,"n.a.",P14/R14),"Missing input")</f>
        <v>0.9788851351351352</v>
      </c>
      <c r="T14" s="22" t="n">
        <f>IF(COUNT(Q14,R14)=2,IF(R14=0,"n.a.",Q14/R14),"Missing input")</f>
        <v>0.021114864864864864</v>
      </c>
      <c r="U14" s="4" t="inlineStr">
        <is>
          <t>S</t>
        </is>
      </c>
      <c r="V14" s="12" t="inlineStr">
        <is>
          <t>Expansion scenario</t>
        </is>
      </c>
    </row>
    <row r="15" ht="30" customHeight="1">
      <c r="A15" s="4" t="inlineStr">
        <is>
          <t>Low</t>
        </is>
      </c>
      <c r="B15" s="16" t="n">
        <f>IF(ISNUMBER('Assumptions'!$B$35),'Assumptions'!$B$35,"Missing input")</f>
        <v>500</v>
      </c>
      <c r="C15" s="19" t="n">
        <f>IF(ISNUMBER('Assumptions'!C7),'Assumptions'!C7,"Missing input")</f>
        <v>0.6</v>
      </c>
      <c r="D15" s="16" t="n">
        <f>IF(ISNUMBER('Assumptions'!C8),'Assumptions'!C8,"Missing input")</f>
        <v>1.2</v>
      </c>
      <c r="E15" s="16" t="n">
        <f>IF(ISNUMBER('Assumptions'!C9),'Assumptions'!C9,"Missing input")</f>
        <v>0.0</v>
      </c>
      <c r="F15" s="16" t="n">
        <f>IF(ISNUMBER('Assumptions'!$B$18),'Assumptions'!$B$18,"Missing input")</f>
        <v>996.74</v>
      </c>
      <c r="G15" s="16" t="n">
        <f>IF(ISNUMBER('Assumptions'!$B$19),'Assumptions'!$B$19,"Missing input")</f>
        <v>21500</v>
      </c>
      <c r="H15" s="20" t="n">
        <f>IF(ISNUMBER('Assumptions'!$B$17),'Assumptions'!$B$17,"Missing input")</f>
        <v>8760</v>
      </c>
      <c r="I15" s="14" t="n">
        <f>IF(COUNT(B15,C15,H15)=3,B15*C15*H15,"Missing input")</f>
        <v>2628000.0</v>
      </c>
      <c r="J15" s="14" t="n">
        <f>IF(COUNT(I15,D15)=2,I15*D15,"Missing input")</f>
        <v>3153600.0</v>
      </c>
      <c r="K15" s="14" t="n">
        <f>IF(COUNT(J15)=1,J15/1000000,"Missing input")</f>
        <v>3.1536</v>
      </c>
      <c r="L15" s="14" t="n">
        <f>IF(COUNT(J15,H15)=2,J15/H15,"Missing input")</f>
        <v>360.0</v>
      </c>
      <c r="M15" s="14" t="n">
        <f>IF(COUNT(B15,D15)=2,B15*D15,"Missing input")</f>
        <v>600.0</v>
      </c>
      <c r="N15" s="21" t="n">
        <f>IF(COUNT(I15,E15)=2,I15*1000*E15/1000,"Missing input")</f>
        <v>0.0</v>
      </c>
      <c r="O15" s="21" t="n">
        <f>IF(COUNT(N15)=1,N15/365,"Missing input")</f>
        <v>0.0</v>
      </c>
      <c r="P15" s="21" t="n">
        <f>IF(COUNT(J15,F15)=2,J15*1000*F15,"Missing input")</f>
        <v>3143319264000.0</v>
      </c>
      <c r="Q15" s="21" t="n">
        <f>IF(COUNT(N15,G15)=2,N15*G15,"Missing input")</f>
        <v>0.0</v>
      </c>
      <c r="R15" s="21" t="n">
        <f>IF(COUNT(P15,Q15)=2,SUM(P15:Q15),"Missing input")</f>
        <v>3143319264000.0</v>
      </c>
      <c r="S15" s="22" t="n">
        <f>IF(COUNT(P15,R15)=2,IF(R15=0,"n.a.",P15/R15),"Missing input")</f>
        <v>1.0</v>
      </c>
      <c r="T15" s="22" t="n">
        <f>IF(COUNT(Q15,R15)=2,IF(R15=0,"n.a.",Q15/R15),"Missing input")</f>
        <v>0.0</v>
      </c>
      <c r="U15" s="4" t="inlineStr">
        <is>
          <t>S</t>
        </is>
      </c>
      <c r="V15" s="12" t="inlineStr">
        <is>
          <t>Expansion scenario</t>
        </is>
      </c>
    </row>
    <row r="16" ht="30" customHeight="1">
      <c r="A16" s="4" t="inlineStr">
        <is>
          <t>Base</t>
        </is>
      </c>
      <c r="B16" s="16" t="n">
        <f>IF(ISNUMBER('Assumptions'!$B$35),'Assumptions'!$B$35,"Missing input")</f>
        <v>500</v>
      </c>
      <c r="C16" s="19" t="n">
        <f>IF(ISNUMBER('Assumptions'!D7),'Assumptions'!D7,"Missing input")</f>
        <v>0.8</v>
      </c>
      <c r="D16" s="16" t="n">
        <f>IF(ISNUMBER('Assumptions'!D8),'Assumptions'!D8,"Missing input")</f>
        <v>1.3</v>
      </c>
      <c r="E16" s="16" t="n">
        <f>IF(ISNUMBER('Assumptions'!D9),'Assumptions'!D9,"Missing input")</f>
        <v>0.5</v>
      </c>
      <c r="F16" s="16" t="n">
        <f>IF(ISNUMBER('Assumptions'!$B$18),'Assumptions'!$B$18,"Missing input")</f>
        <v>996.74</v>
      </c>
      <c r="G16" s="16" t="n">
        <f>IF(ISNUMBER('Assumptions'!$B$19),'Assumptions'!$B$19,"Missing input")</f>
        <v>21500</v>
      </c>
      <c r="H16" s="20" t="n">
        <f>IF(ISNUMBER('Assumptions'!$B$17),'Assumptions'!$B$17,"Missing input")</f>
        <v>8760</v>
      </c>
      <c r="I16" s="14" t="n">
        <f>IF(COUNT(B16,C16,H16)=3,B16*C16*H16,"Missing input")</f>
        <v>3504000.0</v>
      </c>
      <c r="J16" s="14" t="n">
        <f>IF(COUNT(I16,D16)=2,I16*D16,"Missing input")</f>
        <v>4555200.0</v>
      </c>
      <c r="K16" s="14" t="n">
        <f>IF(COUNT(J16)=1,J16/1000000,"Missing input")</f>
        <v>4.5552</v>
      </c>
      <c r="L16" s="14" t="n">
        <f>IF(COUNT(J16,H16)=2,J16/H16,"Missing input")</f>
        <v>520.0</v>
      </c>
      <c r="M16" s="14" t="n">
        <f>IF(COUNT(B16,D16)=2,B16*D16,"Missing input")</f>
        <v>650.0</v>
      </c>
      <c r="N16" s="21" t="n">
        <f>IF(COUNT(I16,E16)=2,I16*1000*E16/1000,"Missing input")</f>
        <v>1752000.0</v>
      </c>
      <c r="O16" s="21" t="n">
        <f>IF(COUNT(N16)=1,N16/365,"Missing input")</f>
        <v>4800.0</v>
      </c>
      <c r="P16" s="21" t="n">
        <f>IF(COUNT(J16,F16)=2,J16*1000*F16,"Missing input")</f>
        <v>4540350048000.0</v>
      </c>
      <c r="Q16" s="21" t="n">
        <f>IF(COUNT(N16,G16)=2,N16*G16,"Missing input")</f>
        <v>37668000000.0</v>
      </c>
      <c r="R16" s="21" t="n">
        <f>IF(COUNT(P16,Q16)=2,SUM(P16:Q16),"Missing input")</f>
        <v>4578018048000.0</v>
      </c>
      <c r="S16" s="22" t="n">
        <f>IF(COUNT(P16,R16)=2,IF(R16=0,"n.a.",P16/R16),"Missing input")</f>
        <v>0.9917719852553976</v>
      </c>
      <c r="T16" s="22" t="n">
        <f>IF(COUNT(Q16,R16)=2,IF(R16=0,"n.a.",Q16/R16),"Missing input")</f>
        <v>0.008228014744602422</v>
      </c>
      <c r="U16" s="4" t="inlineStr">
        <is>
          <t>S</t>
        </is>
      </c>
      <c r="V16" s="12" t="inlineStr">
        <is>
          <t>Expansion scenario</t>
        </is>
      </c>
    </row>
    <row r="17" ht="30" customHeight="1">
      <c r="A17" s="4" t="inlineStr">
        <is>
          <t>High</t>
        </is>
      </c>
      <c r="B17" s="16" t="n">
        <f>IF(ISNUMBER('Assumptions'!$B$35),'Assumptions'!$B$35,"Missing input")</f>
        <v>500</v>
      </c>
      <c r="C17" s="19" t="n">
        <f>IF(ISNUMBER('Assumptions'!E7),'Assumptions'!E7,"Missing input")</f>
        <v>0.95</v>
      </c>
      <c r="D17" s="16" t="n">
        <f>IF(ISNUMBER('Assumptions'!E8),'Assumptions'!E8,"Missing input")</f>
        <v>1.5</v>
      </c>
      <c r="E17" s="16" t="n">
        <f>IF(ISNUMBER('Assumptions'!E9),'Assumptions'!E9,"Missing input")</f>
        <v>1.5</v>
      </c>
      <c r="F17" s="16" t="n">
        <f>IF(ISNUMBER('Assumptions'!$B$18),'Assumptions'!$B$18,"Missing input")</f>
        <v>996.74</v>
      </c>
      <c r="G17" s="16" t="n">
        <f>IF(ISNUMBER('Assumptions'!$B$19),'Assumptions'!$B$19,"Missing input")</f>
        <v>21500</v>
      </c>
      <c r="H17" s="20" t="n">
        <f>IF(ISNUMBER('Assumptions'!$B$17),'Assumptions'!$B$17,"Missing input")</f>
        <v>8760</v>
      </c>
      <c r="I17" s="14" t="n">
        <f>IF(COUNT(B17,C17,H17)=3,B17*C17*H17,"Missing input")</f>
        <v>4161000.0</v>
      </c>
      <c r="J17" s="14" t="n">
        <f>IF(COUNT(I17,D17)=2,I17*D17,"Missing input")</f>
        <v>6241500.0</v>
      </c>
      <c r="K17" s="14" t="n">
        <f>IF(COUNT(J17)=1,J17/1000000,"Missing input")</f>
        <v>6.2415</v>
      </c>
      <c r="L17" s="14" t="n">
        <f>IF(COUNT(J17,H17)=2,J17/H17,"Missing input")</f>
        <v>712.5</v>
      </c>
      <c r="M17" s="14" t="n">
        <f>IF(COUNT(B17,D17)=2,B17*D17,"Missing input")</f>
        <v>750.0</v>
      </c>
      <c r="N17" s="21" t="n">
        <f>IF(COUNT(I17,E17)=2,I17*1000*E17/1000,"Missing input")</f>
        <v>6241500.0</v>
      </c>
      <c r="O17" s="21" t="n">
        <f>IF(COUNT(N17)=1,N17/365,"Missing input")</f>
        <v>17100.0</v>
      </c>
      <c r="P17" s="21" t="n">
        <f>IF(COUNT(J17,F17)=2,J17*1000*F17,"Missing input")</f>
        <v>6221152710000.0</v>
      </c>
      <c r="Q17" s="21" t="n">
        <f>IF(COUNT(N17,G17)=2,N17*G17,"Missing input")</f>
        <v>134192250000.0</v>
      </c>
      <c r="R17" s="21" t="n">
        <f>IF(COUNT(P17,Q17)=2,SUM(P17:Q17),"Missing input")</f>
        <v>6355344960000.0</v>
      </c>
      <c r="S17" s="22" t="n">
        <f>IF(COUNT(P17,R17)=2,IF(R17=0,"n.a.",P17/R17),"Missing input")</f>
        <v>0.9788851351351352</v>
      </c>
      <c r="T17" s="22" t="n">
        <f>IF(COUNT(Q17,R17)=2,IF(R17=0,"n.a.",Q17/R17),"Missing input")</f>
        <v>0.021114864864864864</v>
      </c>
      <c r="U17" s="4" t="inlineStr">
        <is>
          <t>S</t>
        </is>
      </c>
      <c r="V17" s="12" t="inlineStr">
        <is>
          <t>Expansion scenario</t>
        </is>
      </c>
    </row>
    <row r="18" ht="30" customHeight="1">
      <c r="A18" s="4" t="inlineStr">
        <is>
          <t>Low</t>
        </is>
      </c>
      <c r="B18" s="16" t="n">
        <f>IF(ISNUMBER('Assumptions'!$B$36),'Assumptions'!$B$36,"Missing input")</f>
        <v>1000</v>
      </c>
      <c r="C18" s="19" t="n">
        <f>IF(ISNUMBER('Assumptions'!C7),'Assumptions'!C7,"Missing input")</f>
        <v>0.6</v>
      </c>
      <c r="D18" s="16" t="n">
        <f>IF(ISNUMBER('Assumptions'!C8),'Assumptions'!C8,"Missing input")</f>
        <v>1.2</v>
      </c>
      <c r="E18" s="16" t="n">
        <f>IF(ISNUMBER('Assumptions'!C9),'Assumptions'!C9,"Missing input")</f>
        <v>0.0</v>
      </c>
      <c r="F18" s="16" t="n">
        <f>IF(ISNUMBER('Assumptions'!$B$18),'Assumptions'!$B$18,"Missing input")</f>
        <v>996.74</v>
      </c>
      <c r="G18" s="16" t="n">
        <f>IF(ISNUMBER('Assumptions'!$B$19),'Assumptions'!$B$19,"Missing input")</f>
        <v>21500</v>
      </c>
      <c r="H18" s="20" t="n">
        <f>IF(ISNUMBER('Assumptions'!$B$17),'Assumptions'!$B$17,"Missing input")</f>
        <v>8760</v>
      </c>
      <c r="I18" s="14" t="n">
        <f>IF(COUNT(B18,C18,H18)=3,B18*C18*H18,"Missing input")</f>
        <v>5256000.0</v>
      </c>
      <c r="J18" s="14" t="n">
        <f>IF(COUNT(I18,D18)=2,I18*D18,"Missing input")</f>
        <v>6307200.0</v>
      </c>
      <c r="K18" s="14" t="n">
        <f>IF(COUNT(J18)=1,J18/1000000,"Missing input")</f>
        <v>6.3072</v>
      </c>
      <c r="L18" s="14" t="n">
        <f>IF(COUNT(J18,H18)=2,J18/H18,"Missing input")</f>
        <v>720.0</v>
      </c>
      <c r="M18" s="14" t="n">
        <f>IF(COUNT(B18,D18)=2,B18*D18,"Missing input")</f>
        <v>1200.0</v>
      </c>
      <c r="N18" s="21" t="n">
        <f>IF(COUNT(I18,E18)=2,I18*1000*E18/1000,"Missing input")</f>
        <v>0.0</v>
      </c>
      <c r="O18" s="21" t="n">
        <f>IF(COUNT(N18)=1,N18/365,"Missing input")</f>
        <v>0.0</v>
      </c>
      <c r="P18" s="21" t="n">
        <f>IF(COUNT(J18,F18)=2,J18*1000*F18,"Missing input")</f>
        <v>6286638528000.0</v>
      </c>
      <c r="Q18" s="21" t="n">
        <f>IF(COUNT(N18,G18)=2,N18*G18,"Missing input")</f>
        <v>0.0</v>
      </c>
      <c r="R18" s="21" t="n">
        <f>IF(COUNT(P18,Q18)=2,SUM(P18:Q18),"Missing input")</f>
        <v>6286638528000.0</v>
      </c>
      <c r="S18" s="22" t="n">
        <f>IF(COUNT(P18,R18)=2,IF(R18=0,"n.a.",P18/R18),"Missing input")</f>
        <v>1.0</v>
      </c>
      <c r="T18" s="22" t="n">
        <f>IF(COUNT(Q18,R18)=2,IF(R18=0,"n.a.",Q18/R18),"Missing input")</f>
        <v>0.0</v>
      </c>
      <c r="U18" s="4" t="inlineStr">
        <is>
          <t>S</t>
        </is>
      </c>
      <c r="V18" s="12" t="inlineStr">
        <is>
          <t>Expansion scenario</t>
        </is>
      </c>
    </row>
    <row r="19" ht="30" customHeight="1">
      <c r="A19" s="4" t="inlineStr">
        <is>
          <t>Base</t>
        </is>
      </c>
      <c r="B19" s="16" t="n">
        <f>IF(ISNUMBER('Assumptions'!$B$36),'Assumptions'!$B$36,"Missing input")</f>
        <v>1000</v>
      </c>
      <c r="C19" s="19" t="n">
        <f>IF(ISNUMBER('Assumptions'!D7),'Assumptions'!D7,"Missing input")</f>
        <v>0.8</v>
      </c>
      <c r="D19" s="16" t="n">
        <f>IF(ISNUMBER('Assumptions'!D8),'Assumptions'!D8,"Missing input")</f>
        <v>1.3</v>
      </c>
      <c r="E19" s="16" t="n">
        <f>IF(ISNUMBER('Assumptions'!D9),'Assumptions'!D9,"Missing input")</f>
        <v>0.5</v>
      </c>
      <c r="F19" s="16" t="n">
        <f>IF(ISNUMBER('Assumptions'!$B$18),'Assumptions'!$B$18,"Missing input")</f>
        <v>996.74</v>
      </c>
      <c r="G19" s="16" t="n">
        <f>IF(ISNUMBER('Assumptions'!$B$19),'Assumptions'!$B$19,"Missing input")</f>
        <v>21500</v>
      </c>
      <c r="H19" s="20" t="n">
        <f>IF(ISNUMBER('Assumptions'!$B$17),'Assumptions'!$B$17,"Missing input")</f>
        <v>8760</v>
      </c>
      <c r="I19" s="14" t="n">
        <f>IF(COUNT(B19,C19,H19)=3,B19*C19*H19,"Missing input")</f>
        <v>7008000.0</v>
      </c>
      <c r="J19" s="14" t="n">
        <f>IF(COUNT(I19,D19)=2,I19*D19,"Missing input")</f>
        <v>9110400.0</v>
      </c>
      <c r="K19" s="14" t="n">
        <f>IF(COUNT(J19)=1,J19/1000000,"Missing input")</f>
        <v>9.1104</v>
      </c>
      <c r="L19" s="14" t="n">
        <f>IF(COUNT(J19,H19)=2,J19/H19,"Missing input")</f>
        <v>1040.0</v>
      </c>
      <c r="M19" s="14" t="n">
        <f>IF(COUNT(B19,D19)=2,B19*D19,"Missing input")</f>
        <v>1300.0</v>
      </c>
      <c r="N19" s="21" t="n">
        <f>IF(COUNT(I19,E19)=2,I19*1000*E19/1000,"Missing input")</f>
        <v>3504000.0</v>
      </c>
      <c r="O19" s="21" t="n">
        <f>IF(COUNT(N19)=1,N19/365,"Missing input")</f>
        <v>9600.0</v>
      </c>
      <c r="P19" s="21" t="n">
        <f>IF(COUNT(J19,F19)=2,J19*1000*F19,"Missing input")</f>
        <v>9080700096000.0</v>
      </c>
      <c r="Q19" s="21" t="n">
        <f>IF(COUNT(N19,G19)=2,N19*G19,"Missing input")</f>
        <v>75336000000.0</v>
      </c>
      <c r="R19" s="21" t="n">
        <f>IF(COUNT(P19,Q19)=2,SUM(P19:Q19),"Missing input")</f>
        <v>9156036096000.0</v>
      </c>
      <c r="S19" s="22" t="n">
        <f>IF(COUNT(P19,R19)=2,IF(R19=0,"n.a.",P19/R19),"Missing input")</f>
        <v>0.9917719852553976</v>
      </c>
      <c r="T19" s="22" t="n">
        <f>IF(COUNT(Q19,R19)=2,IF(R19=0,"n.a.",Q19/R19),"Missing input")</f>
        <v>0.008228014744602422</v>
      </c>
      <c r="U19" s="4" t="inlineStr">
        <is>
          <t>S</t>
        </is>
      </c>
      <c r="V19" s="12" t="inlineStr">
        <is>
          <t>Expansion scenario</t>
        </is>
      </c>
    </row>
    <row r="20" ht="30" customHeight="1">
      <c r="A20" s="4" t="inlineStr">
        <is>
          <t>High</t>
        </is>
      </c>
      <c r="B20" s="16" t="n">
        <f>IF(ISNUMBER('Assumptions'!$B$36),'Assumptions'!$B$36,"Missing input")</f>
        <v>1000</v>
      </c>
      <c r="C20" s="19" t="n">
        <f>IF(ISNUMBER('Assumptions'!E7),'Assumptions'!E7,"Missing input")</f>
        <v>0.95</v>
      </c>
      <c r="D20" s="16" t="n">
        <f>IF(ISNUMBER('Assumptions'!E8),'Assumptions'!E8,"Missing input")</f>
        <v>1.5</v>
      </c>
      <c r="E20" s="16" t="n">
        <f>IF(ISNUMBER('Assumptions'!E9),'Assumptions'!E9,"Missing input")</f>
        <v>1.5</v>
      </c>
      <c r="F20" s="16" t="n">
        <f>IF(ISNUMBER('Assumptions'!$B$18),'Assumptions'!$B$18,"Missing input")</f>
        <v>996.74</v>
      </c>
      <c r="G20" s="16" t="n">
        <f>IF(ISNUMBER('Assumptions'!$B$19),'Assumptions'!$B$19,"Missing input")</f>
        <v>21500</v>
      </c>
      <c r="H20" s="20" t="n">
        <f>IF(ISNUMBER('Assumptions'!$B$17),'Assumptions'!$B$17,"Missing input")</f>
        <v>8760</v>
      </c>
      <c r="I20" s="14" t="n">
        <f>IF(COUNT(B20,C20,H20)=3,B20*C20*H20,"Missing input")</f>
        <v>8322000.0</v>
      </c>
      <c r="J20" s="14" t="n">
        <f>IF(COUNT(I20,D20)=2,I20*D20,"Missing input")</f>
        <v>12483000.0</v>
      </c>
      <c r="K20" s="14" t="n">
        <f>IF(COUNT(J20)=1,J20/1000000,"Missing input")</f>
        <v>12.483</v>
      </c>
      <c r="L20" s="14" t="n">
        <f>IF(COUNT(J20,H20)=2,J20/H20,"Missing input")</f>
        <v>1425.0</v>
      </c>
      <c r="M20" s="14" t="n">
        <f>IF(COUNT(B20,D20)=2,B20*D20,"Missing input")</f>
        <v>1500.0</v>
      </c>
      <c r="N20" s="21" t="n">
        <f>IF(COUNT(I20,E20)=2,I20*1000*E20/1000,"Missing input")</f>
        <v>12483000.0</v>
      </c>
      <c r="O20" s="21" t="n">
        <f>IF(COUNT(N20)=1,N20/365,"Missing input")</f>
        <v>34200.0</v>
      </c>
      <c r="P20" s="21" t="n">
        <f>IF(COUNT(J20,F20)=2,J20*1000*F20,"Missing input")</f>
        <v>12442305420000.0</v>
      </c>
      <c r="Q20" s="21" t="n">
        <f>IF(COUNT(N20,G20)=2,N20*G20,"Missing input")</f>
        <v>268384500000.0</v>
      </c>
      <c r="R20" s="21" t="n">
        <f>IF(COUNT(P20,Q20)=2,SUM(P20:Q20),"Missing input")</f>
        <v>12710689920000.0</v>
      </c>
      <c r="S20" s="22" t="n">
        <f>IF(COUNT(P20,R20)=2,IF(R20=0,"n.a.",P20/R20),"Missing input")</f>
        <v>0.9788851351351352</v>
      </c>
      <c r="T20" s="22" t="n">
        <f>IF(COUNT(Q20,R20)=2,IF(R20=0,"n.a.",Q20/R20),"Missing input")</f>
        <v>0.021114864864864864</v>
      </c>
      <c r="U20" s="4" t="inlineStr">
        <is>
          <t>S</t>
        </is>
      </c>
      <c r="V20" s="12" t="inlineStr">
        <is>
          <t>Expansion scenario</t>
        </is>
      </c>
    </row>
    <row r="21" ht="30" customHeight="1">
      <c r="A21" s="4" t="inlineStr">
        <is>
          <t>Low</t>
        </is>
      </c>
      <c r="B21" s="16" t="n">
        <f>IF(ISNUMBER('Assumptions'!$B$37),'Assumptions'!$B$37,"Missing input")</f>
        <v>2000</v>
      </c>
      <c r="C21" s="19" t="n">
        <f>IF(ISNUMBER('Assumptions'!C7),'Assumptions'!C7,"Missing input")</f>
        <v>0.6</v>
      </c>
      <c r="D21" s="16" t="n">
        <f>IF(ISNUMBER('Assumptions'!C8),'Assumptions'!C8,"Missing input")</f>
        <v>1.2</v>
      </c>
      <c r="E21" s="16" t="n">
        <f>IF(ISNUMBER('Assumptions'!C9),'Assumptions'!C9,"Missing input")</f>
        <v>0.0</v>
      </c>
      <c r="F21" s="16" t="n">
        <f>IF(ISNUMBER('Assumptions'!$B$18),'Assumptions'!$B$18,"Missing input")</f>
        <v>996.74</v>
      </c>
      <c r="G21" s="16" t="n">
        <f>IF(ISNUMBER('Assumptions'!$B$19),'Assumptions'!$B$19,"Missing input")</f>
        <v>21500</v>
      </c>
      <c r="H21" s="20" t="n">
        <f>IF(ISNUMBER('Assumptions'!$B$17),'Assumptions'!$B$17,"Missing input")</f>
        <v>8760</v>
      </c>
      <c r="I21" s="14" t="n">
        <f>IF(COUNT(B21,C21,H21)=3,B21*C21*H21,"Missing input")</f>
        <v>10512000.0</v>
      </c>
      <c r="J21" s="14" t="n">
        <f>IF(COUNT(I21,D21)=2,I21*D21,"Missing input")</f>
        <v>12614400.0</v>
      </c>
      <c r="K21" s="14" t="n">
        <f>IF(COUNT(J21)=1,J21/1000000,"Missing input")</f>
        <v>12.6144</v>
      </c>
      <c r="L21" s="14" t="n">
        <f>IF(COUNT(J21,H21)=2,J21/H21,"Missing input")</f>
        <v>1440.0</v>
      </c>
      <c r="M21" s="14" t="n">
        <f>IF(COUNT(B21,D21)=2,B21*D21,"Missing input")</f>
        <v>2400.0</v>
      </c>
      <c r="N21" s="21" t="n">
        <f>IF(COUNT(I21,E21)=2,I21*1000*E21/1000,"Missing input")</f>
        <v>0.0</v>
      </c>
      <c r="O21" s="21" t="n">
        <f>IF(COUNT(N21)=1,N21/365,"Missing input")</f>
        <v>0.0</v>
      </c>
      <c r="P21" s="21" t="n">
        <f>IF(COUNT(J21,F21)=2,J21*1000*F21,"Missing input")</f>
        <v>12573277056000.0</v>
      </c>
      <c r="Q21" s="21" t="n">
        <f>IF(COUNT(N21,G21)=2,N21*G21,"Missing input")</f>
        <v>0.0</v>
      </c>
      <c r="R21" s="21" t="n">
        <f>IF(COUNT(P21,Q21)=2,SUM(P21:Q21),"Missing input")</f>
        <v>12573277056000.0</v>
      </c>
      <c r="S21" s="22" t="n">
        <f>IF(COUNT(P21,R21)=2,IF(R21=0,"n.a.",P21/R21),"Missing input")</f>
        <v>1.0</v>
      </c>
      <c r="T21" s="22" t="n">
        <f>IF(COUNT(Q21,R21)=2,IF(R21=0,"n.a.",Q21/R21),"Missing input")</f>
        <v>0.0</v>
      </c>
      <c r="U21" s="4" t="inlineStr">
        <is>
          <t>S</t>
        </is>
      </c>
      <c r="V21" s="12" t="inlineStr">
        <is>
          <t>Expansion scenario</t>
        </is>
      </c>
    </row>
    <row r="22" ht="30" customHeight="1">
      <c r="A22" s="4" t="inlineStr">
        <is>
          <t>Base</t>
        </is>
      </c>
      <c r="B22" s="16" t="n">
        <f>IF(ISNUMBER('Assumptions'!$B$37),'Assumptions'!$B$37,"Missing input")</f>
        <v>2000</v>
      </c>
      <c r="C22" s="19" t="n">
        <f>IF(ISNUMBER('Assumptions'!D7),'Assumptions'!D7,"Missing input")</f>
        <v>0.8</v>
      </c>
      <c r="D22" s="16" t="n">
        <f>IF(ISNUMBER('Assumptions'!D8),'Assumptions'!D8,"Missing input")</f>
        <v>1.3</v>
      </c>
      <c r="E22" s="16" t="n">
        <f>IF(ISNUMBER('Assumptions'!D9),'Assumptions'!D9,"Missing input")</f>
        <v>0.5</v>
      </c>
      <c r="F22" s="16" t="n">
        <f>IF(ISNUMBER('Assumptions'!$B$18),'Assumptions'!$B$18,"Missing input")</f>
        <v>996.74</v>
      </c>
      <c r="G22" s="16" t="n">
        <f>IF(ISNUMBER('Assumptions'!$B$19),'Assumptions'!$B$19,"Missing input")</f>
        <v>21500</v>
      </c>
      <c r="H22" s="20" t="n">
        <f>IF(ISNUMBER('Assumptions'!$B$17),'Assumptions'!$B$17,"Missing input")</f>
        <v>8760</v>
      </c>
      <c r="I22" s="14" t="n">
        <f>IF(COUNT(B22,C22,H22)=3,B22*C22*H22,"Missing input")</f>
        <v>14016000.0</v>
      </c>
      <c r="J22" s="14" t="n">
        <f>IF(COUNT(I22,D22)=2,I22*D22,"Missing input")</f>
        <v>18220800.0</v>
      </c>
      <c r="K22" s="14" t="n">
        <f>IF(COUNT(J22)=1,J22/1000000,"Missing input")</f>
        <v>18.2208</v>
      </c>
      <c r="L22" s="14" t="n">
        <f>IF(COUNT(J22,H22)=2,J22/H22,"Missing input")</f>
        <v>2080.0</v>
      </c>
      <c r="M22" s="14" t="n">
        <f>IF(COUNT(B22,D22)=2,B22*D22,"Missing input")</f>
        <v>2600.0</v>
      </c>
      <c r="N22" s="21" t="n">
        <f>IF(COUNT(I22,E22)=2,I22*1000*E22/1000,"Missing input")</f>
        <v>7008000.0</v>
      </c>
      <c r="O22" s="21" t="n">
        <f>IF(COUNT(N22)=1,N22/365,"Missing input")</f>
        <v>19200.0</v>
      </c>
      <c r="P22" s="21" t="n">
        <f>IF(COUNT(J22,F22)=2,J22*1000*F22,"Missing input")</f>
        <v>18161400192000.0</v>
      </c>
      <c r="Q22" s="21" t="n">
        <f>IF(COUNT(N22,G22)=2,N22*G22,"Missing input")</f>
        <v>150672000000.0</v>
      </c>
      <c r="R22" s="21" t="n">
        <f>IF(COUNT(P22,Q22)=2,SUM(P22:Q22),"Missing input")</f>
        <v>18312072192000.0</v>
      </c>
      <c r="S22" s="22" t="n">
        <f>IF(COUNT(P22,R22)=2,IF(R22=0,"n.a.",P22/R22),"Missing input")</f>
        <v>0.9917719852553976</v>
      </c>
      <c r="T22" s="22" t="n">
        <f>IF(COUNT(Q22,R22)=2,IF(R22=0,"n.a.",Q22/R22),"Missing input")</f>
        <v>0.008228014744602422</v>
      </c>
      <c r="U22" s="4" t="inlineStr">
        <is>
          <t>S</t>
        </is>
      </c>
      <c r="V22" s="12" t="inlineStr">
        <is>
          <t>Expansion scenario</t>
        </is>
      </c>
    </row>
    <row r="23" ht="30" customHeight="1">
      <c r="A23" s="4" t="inlineStr">
        <is>
          <t>High</t>
        </is>
      </c>
      <c r="B23" s="16" t="n">
        <f>IF(ISNUMBER('Assumptions'!$B$37),'Assumptions'!$B$37,"Missing input")</f>
        <v>2000</v>
      </c>
      <c r="C23" s="19" t="n">
        <f>IF(ISNUMBER('Assumptions'!E7),'Assumptions'!E7,"Missing input")</f>
        <v>0.95</v>
      </c>
      <c r="D23" s="16" t="n">
        <f>IF(ISNUMBER('Assumptions'!E8),'Assumptions'!E8,"Missing input")</f>
        <v>1.5</v>
      </c>
      <c r="E23" s="16" t="n">
        <f>IF(ISNUMBER('Assumptions'!E9),'Assumptions'!E9,"Missing input")</f>
        <v>1.5</v>
      </c>
      <c r="F23" s="16" t="n">
        <f>IF(ISNUMBER('Assumptions'!$B$18),'Assumptions'!$B$18,"Missing input")</f>
        <v>996.74</v>
      </c>
      <c r="G23" s="16" t="n">
        <f>IF(ISNUMBER('Assumptions'!$B$19),'Assumptions'!$B$19,"Missing input")</f>
        <v>21500</v>
      </c>
      <c r="H23" s="20" t="n">
        <f>IF(ISNUMBER('Assumptions'!$B$17),'Assumptions'!$B$17,"Missing input")</f>
        <v>8760</v>
      </c>
      <c r="I23" s="14" t="n">
        <f>IF(COUNT(B23,C23,H23)=3,B23*C23*H23,"Missing input")</f>
        <v>16644000.0</v>
      </c>
      <c r="J23" s="14" t="n">
        <f>IF(COUNT(I23,D23)=2,I23*D23,"Missing input")</f>
        <v>24966000.0</v>
      </c>
      <c r="K23" s="14" t="n">
        <f>IF(COUNT(J23)=1,J23/1000000,"Missing input")</f>
        <v>24.966</v>
      </c>
      <c r="L23" s="14" t="n">
        <f>IF(COUNT(J23,H23)=2,J23/H23,"Missing input")</f>
        <v>2850.0</v>
      </c>
      <c r="M23" s="14" t="n">
        <f>IF(COUNT(B23,D23)=2,B23*D23,"Missing input")</f>
        <v>3000.0</v>
      </c>
      <c r="N23" s="21" t="n">
        <f>IF(COUNT(I23,E23)=2,I23*1000*E23/1000,"Missing input")</f>
        <v>24966000.0</v>
      </c>
      <c r="O23" s="21" t="n">
        <f>IF(COUNT(N23)=1,N23/365,"Missing input")</f>
        <v>68400.0</v>
      </c>
      <c r="P23" s="21" t="n">
        <f>IF(COUNT(J23,F23)=2,J23*1000*F23,"Missing input")</f>
        <v>24884610840000.0</v>
      </c>
      <c r="Q23" s="21" t="n">
        <f>IF(COUNT(N23,G23)=2,N23*G23,"Missing input")</f>
        <v>536769000000.0</v>
      </c>
      <c r="R23" s="21" t="n">
        <f>IF(COUNT(P23,Q23)=2,SUM(P23:Q23),"Missing input")</f>
        <v>25421379840000.0</v>
      </c>
      <c r="S23" s="22" t="n">
        <f>IF(COUNT(P23,R23)=2,IF(R23=0,"n.a.",P23/R23),"Missing input")</f>
        <v>0.9788851351351352</v>
      </c>
      <c r="T23" s="22" t="n">
        <f>IF(COUNT(Q23,R23)=2,IF(R23=0,"n.a.",Q23/R23),"Missing input")</f>
        <v>0.021114864864864864</v>
      </c>
      <c r="U23" s="4" t="inlineStr">
        <is>
          <t>S</t>
        </is>
      </c>
      <c r="V23" s="12" t="inlineStr">
        <is>
          <t>Expansion scenario</t>
        </is>
      </c>
    </row>
    <row r="24" ht="16" customHeight="1"/>
    <row r="25" ht="16" customHeight="1"/>
    <row r="26" ht="16" customHeight="1"/>
    <row r="27" ht="16" customHeight="1">
      <c r="A27" s="23" t="inlineStr">
        <is>
          <t>Dated Greater Jakarta resource estimate</t>
        </is>
      </c>
    </row>
    <row r="28" ht="16" customHeight="1"/>
    <row r="29" ht="53" customHeight="1">
      <c r="A29" s="3" t="inlineStr">
        <is>
          <t>Case</t>
        </is>
      </c>
      <c r="B29" s="3" t="inlineStr">
        <is>
          <t>IT capacity (MW)</t>
        </is>
      </c>
      <c r="C29" s="3" t="inlineStr">
        <is>
          <t>Electrical utilization</t>
        </is>
      </c>
      <c r="D29" s="3" t="inlineStr">
        <is>
          <t>PUE (facility/IT)</t>
        </is>
      </c>
      <c r="E29" s="3" t="inlineStr">
        <is>
          <t>WUE (L/IT kWh)</t>
        </is>
      </c>
      <c r="F29" s="3" t="inlineStr">
        <is>
          <t>Electricity (Rp/kWh)</t>
        </is>
      </c>
      <c r="G29" s="3" t="inlineStr">
        <is>
          <t>Water (Rp/m³)</t>
        </is>
      </c>
      <c r="H29" s="3" t="inlineStr">
        <is>
          <t>Hours/year</t>
        </is>
      </c>
      <c r="I29" s="3" t="inlineStr">
        <is>
          <t>IT electricity (MWh/year)</t>
        </is>
      </c>
      <c r="J29" s="3" t="inlineStr">
        <is>
          <t>Facility electricity (MWh/year)</t>
        </is>
      </c>
      <c r="K29" s="3" t="inlineStr">
        <is>
          <t>Facility electricity (TWh/year)</t>
        </is>
      </c>
      <c r="L29" s="3" t="inlineStr">
        <is>
          <t>Average facility load (MW)</t>
        </is>
      </c>
      <c r="M29" s="3" t="inlineStr">
        <is>
          <t>Full IT load facility power (MW)</t>
        </is>
      </c>
      <c r="N29" s="3" t="inlineStr">
        <is>
          <t>Direct water (m³/year)</t>
        </is>
      </c>
      <c r="O29" s="3" t="inlineStr">
        <is>
          <t>Direct water (m³/day)</t>
        </is>
      </c>
      <c r="P29" s="3" t="inlineStr">
        <is>
          <t>Electricity cost (Rp/year)</t>
        </is>
      </c>
      <c r="Q29" s="3" t="inlineStr">
        <is>
          <t>Water cost (Rp/year)</t>
        </is>
      </c>
      <c r="R29" s="3" t="inlineStr">
        <is>
          <t>Total resource cost (Rp/year)</t>
        </is>
      </c>
      <c r="S29" s="3" t="inlineStr">
        <is>
          <t>Electricity cost share</t>
        </is>
      </c>
      <c r="T29" s="3" t="inlineStr">
        <is>
          <t>Water cost share</t>
        </is>
      </c>
      <c r="U29" s="3" t="inlineStr">
        <is>
          <t>Data class</t>
        </is>
      </c>
      <c r="V29" s="3" t="inlineStr">
        <is>
          <t>Scope / notes</t>
        </is>
      </c>
    </row>
    <row r="30" ht="38" customHeight="1">
      <c r="A30" s="4" t="inlineStr">
        <is>
          <t>Low</t>
        </is>
      </c>
      <c r="B30" s="16" t="n">
        <f>IF(ISNUMBER('Assumptions'!$B$22),'Assumptions'!$B$22,"Missing input")</f>
        <v>322</v>
      </c>
      <c r="C30" s="19" t="n">
        <f>IF(ISNUMBER('Assumptions'!C12),'Assumptions'!C12,"Missing input")</f>
        <v>0.6</v>
      </c>
      <c r="D30" s="16" t="n">
        <f>IF(ISNUMBER('Assumptions'!C13),'Assumptions'!C13,"Missing input")</f>
        <v>1.25</v>
      </c>
      <c r="E30" s="16" t="n">
        <f>IF(ISNUMBER('Assumptions'!C14),'Assumptions'!C14,"Missing input")</f>
        <v>0.0</v>
      </c>
      <c r="F30" s="16" t="n">
        <f>IF(ISNUMBER('Assumptions'!$B$18),'Assumptions'!$B$18,"Missing input")</f>
        <v>996.74</v>
      </c>
      <c r="G30" s="16" t="n">
        <f>IF(ISNUMBER('Assumptions'!$B$19),'Assumptions'!$B$19,"Missing input")</f>
        <v>21500</v>
      </c>
      <c r="H30" s="20" t="n">
        <f>IF(ISNUMBER('Assumptions'!$B$17),'Assumptions'!$B$17,"Missing input")</f>
        <v>8760</v>
      </c>
      <c r="I30" s="14" t="n">
        <f>IF(COUNT(B30,C30,H30)=3,B30*C30*H30,"Missing input")</f>
        <v>1692432.0</v>
      </c>
      <c r="J30" s="14" t="n">
        <f>IF(COUNT(I30,D30)=2,I30*D30,"Missing input")</f>
        <v>2115540.0</v>
      </c>
      <c r="K30" s="14" t="n">
        <f>IF(COUNT(J30)=1,J30/1000000,"Missing input")</f>
        <v>2.11554</v>
      </c>
      <c r="L30" s="14" t="n">
        <f>IF(COUNT(J30,H30)=2,J30/H30,"Missing input")</f>
        <v>241.5</v>
      </c>
      <c r="M30" s="14" t="n">
        <f>IF(COUNT(B30,D30)=2,B30*D30,"Missing input")</f>
        <v>402.5</v>
      </c>
      <c r="N30" s="21" t="n">
        <f>IF(COUNT(I30,E30)=2,I30*1000*E30/1000,"Missing input")</f>
        <v>0.0</v>
      </c>
      <c r="O30" s="21" t="n">
        <f>IF(COUNT(N30)=1,N30/365,"Missing input")</f>
        <v>0.0</v>
      </c>
      <c r="P30" s="21" t="n">
        <f>IF(COUNT(J30,F30)=2,J30*1000*F30,"Missing input")</f>
        <v>2108643339600.0</v>
      </c>
      <c r="Q30" s="21" t="n">
        <f>IF(COUNT(N30,G30)=2,N30*G30,"Missing input")</f>
        <v>0.0</v>
      </c>
      <c r="R30" s="21" t="n">
        <f>IF(COUNT(P30,Q30)=2,SUM(P30:Q30),"Missing input")</f>
        <v>2108643339600.0</v>
      </c>
      <c r="S30" s="22" t="n">
        <f>IF(COUNT(P30,R30)=2,IF(R30=0,"n.a.",P30/R30),"Missing input")</f>
        <v>1.0</v>
      </c>
      <c r="T30" s="22" t="n">
        <f>IF(COUNT(Q30,R30)=2,IF(R30=0,"n.a.",Q30/R30),"Missing input")</f>
        <v>0.0</v>
      </c>
      <c r="U30" s="4" t="inlineStr">
        <is>
          <t>E</t>
        </is>
      </c>
      <c r="V30" s="12" t="inlineStr">
        <is>
          <t>Greater Jakarta operational IT market estimate, H2 2025; excludes unknown national and island capacity.</t>
        </is>
      </c>
    </row>
    <row r="31" ht="38" customHeight="1">
      <c r="A31" s="4" t="inlineStr">
        <is>
          <t>Base</t>
        </is>
      </c>
      <c r="B31" s="16" t="n">
        <f>IF(ISNUMBER('Assumptions'!$B$22),'Assumptions'!$B$22,"Missing input")</f>
        <v>322</v>
      </c>
      <c r="C31" s="19" t="n">
        <f>IF(ISNUMBER('Assumptions'!D12),'Assumptions'!D12,"Missing input")</f>
        <v>0.8</v>
      </c>
      <c r="D31" s="16" t="n">
        <f>IF(ISNUMBER('Assumptions'!D13),'Assumptions'!D13,"Missing input")</f>
        <v>1.7</v>
      </c>
      <c r="E31" s="16" t="n">
        <f>IF(ISNUMBER('Assumptions'!D14),'Assumptions'!D14,"Missing input")</f>
        <v>0.5</v>
      </c>
      <c r="F31" s="16" t="n">
        <f>IF(ISNUMBER('Assumptions'!$B$18),'Assumptions'!$B$18,"Missing input")</f>
        <v>996.74</v>
      </c>
      <c r="G31" s="16" t="n">
        <f>IF(ISNUMBER('Assumptions'!$B$19),'Assumptions'!$B$19,"Missing input")</f>
        <v>21500</v>
      </c>
      <c r="H31" s="20" t="n">
        <f>IF(ISNUMBER('Assumptions'!$B$17),'Assumptions'!$B$17,"Missing input")</f>
        <v>8760</v>
      </c>
      <c r="I31" s="14" t="n">
        <f>IF(COUNT(B31,C31,H31)=3,B31*C31*H31,"Missing input")</f>
        <v>2256576.0</v>
      </c>
      <c r="J31" s="14" t="n">
        <f>IF(COUNT(I31,D31)=2,I31*D31,"Missing input")</f>
        <v>3836179.1999999997</v>
      </c>
      <c r="K31" s="14" t="n">
        <f>IF(COUNT(J31)=1,J31/1000000,"Missing input")</f>
        <v>3.8361791999999997</v>
      </c>
      <c r="L31" s="14" t="n">
        <f>IF(COUNT(J31,H31)=2,J31/H31,"Missing input")</f>
        <v>437.92</v>
      </c>
      <c r="M31" s="14" t="n">
        <f>IF(COUNT(B31,D31)=2,B31*D31,"Missing input")</f>
        <v>547.4</v>
      </c>
      <c r="N31" s="21" t="n">
        <f>IF(COUNT(I31,E31)=2,I31*1000*E31/1000,"Missing input")</f>
        <v>1128288.0</v>
      </c>
      <c r="O31" s="21" t="n">
        <f>IF(COUNT(N31)=1,N31/365,"Missing input")</f>
        <v>3091.2</v>
      </c>
      <c r="P31" s="21" t="n">
        <f>IF(COUNT(J31,F31)=2,J31*1000*F31,"Missing input")</f>
        <v>3823673255807.9995</v>
      </c>
      <c r="Q31" s="21" t="n">
        <f>IF(COUNT(N31,G31)=2,N31*G31,"Missing input")</f>
        <v>24258192000.0</v>
      </c>
      <c r="R31" s="21" t="n">
        <f>IF(COUNT(P31,Q31)=2,SUM(P31:Q31),"Missing input")</f>
        <v>3847931447807.9995</v>
      </c>
      <c r="S31" s="22" t="n">
        <f>IF(COUNT(P31,R31)=2,IF(R31=0,"n.a.",P31/R31),"Missing input")</f>
        <v>0.9936957837401654</v>
      </c>
      <c r="T31" s="22" t="n">
        <f>IF(COUNT(Q31,R31)=2,IF(R31=0,"n.a.",Q31/R31),"Missing input")</f>
        <v>0.006304216259834577</v>
      </c>
      <c r="U31" s="4" t="inlineStr">
        <is>
          <t>E</t>
        </is>
      </c>
      <c r="V31" s="12" t="inlineStr">
        <is>
          <t>Greater Jakarta operational IT market estimate, H2 2025; excludes unknown national and island capacity.</t>
        </is>
      </c>
    </row>
    <row r="32" ht="38" customHeight="1">
      <c r="A32" s="4" t="inlineStr">
        <is>
          <t>High</t>
        </is>
      </c>
      <c r="B32" s="16" t="n">
        <f>IF(ISNUMBER('Assumptions'!$B$22),'Assumptions'!$B$22,"Missing input")</f>
        <v>322</v>
      </c>
      <c r="C32" s="19" t="n">
        <f>IF(ISNUMBER('Assumptions'!E12),'Assumptions'!E12,"Missing input")</f>
        <v>0.95</v>
      </c>
      <c r="D32" s="16" t="n">
        <f>IF(ISNUMBER('Assumptions'!E13),'Assumptions'!E13,"Missing input")</f>
        <v>1.95</v>
      </c>
      <c r="E32" s="16" t="n">
        <f>IF(ISNUMBER('Assumptions'!E14),'Assumptions'!E14,"Missing input")</f>
        <v>1.5</v>
      </c>
      <c r="F32" s="16" t="n">
        <f>IF(ISNUMBER('Assumptions'!$B$18),'Assumptions'!$B$18,"Missing input")</f>
        <v>996.74</v>
      </c>
      <c r="G32" s="16" t="n">
        <f>IF(ISNUMBER('Assumptions'!$B$19),'Assumptions'!$B$19,"Missing input")</f>
        <v>21500</v>
      </c>
      <c r="H32" s="20" t="n">
        <f>IF(ISNUMBER('Assumptions'!$B$17),'Assumptions'!$B$17,"Missing input")</f>
        <v>8760</v>
      </c>
      <c r="I32" s="14" t="n">
        <f>IF(COUNT(B32,C32,H32)=3,B32*C32*H32,"Missing input")</f>
        <v>2679684.0</v>
      </c>
      <c r="J32" s="14" t="n">
        <f>IF(COUNT(I32,D32)=2,I32*D32,"Missing input")</f>
        <v>5225383.8</v>
      </c>
      <c r="K32" s="14" t="n">
        <f>IF(COUNT(J32)=1,J32/1000000,"Missing input")</f>
        <v>5.2253837999999995</v>
      </c>
      <c r="L32" s="14" t="n">
        <f>IF(COUNT(J32,H32)=2,J32/H32,"Missing input")</f>
        <v>596.505</v>
      </c>
      <c r="M32" s="14" t="n">
        <f>IF(COUNT(B32,D32)=2,B32*D32,"Missing input")</f>
        <v>627.9</v>
      </c>
      <c r="N32" s="21" t="n">
        <f>IF(COUNT(I32,E32)=2,I32*1000*E32/1000,"Missing input")</f>
        <v>4019526.0</v>
      </c>
      <c r="O32" s="21" t="n">
        <f>IF(COUNT(N32)=1,N32/365,"Missing input")</f>
        <v>11012.4</v>
      </c>
      <c r="P32" s="21" t="n">
        <f>IF(COUNT(J32,F32)=2,J32*1000*F32,"Missing input")</f>
        <v>5208349048812.0</v>
      </c>
      <c r="Q32" s="21" t="n">
        <f>IF(COUNT(N32,G32)=2,N32*G32,"Missing input")</f>
        <v>86419809000.0</v>
      </c>
      <c r="R32" s="21" t="n">
        <f>IF(COUNT(P32,Q32)=2,SUM(P32:Q32),"Missing input")</f>
        <v>5294768857812.0</v>
      </c>
      <c r="S32" s="22" t="n">
        <f>IF(COUNT(P32,R32)=2,IF(R32=0,"n.a.",P32/R32),"Missing input")</f>
        <v>0.9836782659789776</v>
      </c>
      <c r="T32" s="22" t="n">
        <f>IF(COUNT(Q32,R32)=2,IF(R32=0,"n.a.",Q32/R32),"Missing input")</f>
        <v>0.016321734021022393</v>
      </c>
      <c r="U32" s="4" t="inlineStr">
        <is>
          <t>E</t>
        </is>
      </c>
      <c r="V32" s="12" t="inlineStr">
        <is>
          <t>Greater Jakarta operational IT market estimate, H2 2025; excludes unknown national and island capacity.</t>
        </is>
      </c>
    </row>
    <row r="33" ht="16" customHeight="1"/>
    <row r="34" ht="16" customHeight="1"/>
    <row r="35" ht="16" customHeight="1">
      <c r="A35" s="23" t="inlineStr">
        <is>
          <t>Partial disclosed operational IT inventory</t>
        </is>
      </c>
    </row>
    <row r="36" ht="53" customHeight="1">
      <c r="A36" s="3" t="inlineStr">
        <is>
          <t>Case</t>
        </is>
      </c>
      <c r="B36" s="3" t="inlineStr">
        <is>
          <t>IT capacity (MW)</t>
        </is>
      </c>
      <c r="C36" s="3" t="inlineStr">
        <is>
          <t>Electrical utilization</t>
        </is>
      </c>
      <c r="D36" s="3" t="inlineStr">
        <is>
          <t>PUE (facility/IT)</t>
        </is>
      </c>
      <c r="E36" s="3" t="inlineStr">
        <is>
          <t>WUE (L/IT kWh)</t>
        </is>
      </c>
      <c r="F36" s="3" t="inlineStr">
        <is>
          <t>Electricity (Rp/kWh)</t>
        </is>
      </c>
      <c r="G36" s="3" t="inlineStr">
        <is>
          <t>Water (Rp/m³)</t>
        </is>
      </c>
      <c r="H36" s="3" t="inlineStr">
        <is>
          <t>Hours/year</t>
        </is>
      </c>
      <c r="I36" s="3" t="inlineStr">
        <is>
          <t>IT electricity (MWh/year)</t>
        </is>
      </c>
      <c r="J36" s="3" t="inlineStr">
        <is>
          <t>Facility electricity (MWh/year)</t>
        </is>
      </c>
      <c r="K36" s="3" t="inlineStr">
        <is>
          <t>Facility electricity (TWh/year)</t>
        </is>
      </c>
      <c r="L36" s="3" t="inlineStr">
        <is>
          <t>Average facility load (MW)</t>
        </is>
      </c>
      <c r="M36" s="3" t="inlineStr">
        <is>
          <t>Full IT load facility power (MW)</t>
        </is>
      </c>
      <c r="N36" s="3" t="inlineStr">
        <is>
          <t>Direct water (m³/year)</t>
        </is>
      </c>
      <c r="O36" s="3" t="inlineStr">
        <is>
          <t>Direct water (m³/day)</t>
        </is>
      </c>
      <c r="P36" s="3" t="inlineStr">
        <is>
          <t>Electricity cost (Rp/year)</t>
        </is>
      </c>
      <c r="Q36" s="3" t="inlineStr">
        <is>
          <t>Water cost (Rp/year)</t>
        </is>
      </c>
      <c r="R36" s="3" t="inlineStr">
        <is>
          <t>Total resource cost (Rp/year)</t>
        </is>
      </c>
      <c r="S36" s="3" t="inlineStr">
        <is>
          <t>Electricity cost share</t>
        </is>
      </c>
      <c r="T36" s="3" t="inlineStr">
        <is>
          <t>Water cost share</t>
        </is>
      </c>
      <c r="U36" s="3" t="inlineStr">
        <is>
          <t>Data class</t>
        </is>
      </c>
      <c r="V36" s="3" t="inlineStr">
        <is>
          <t>Scope / notes</t>
        </is>
      </c>
    </row>
    <row r="37" ht="38" customHeight="1">
      <c r="A37" s="4" t="inlineStr">
        <is>
          <t>Low</t>
        </is>
      </c>
      <c r="B37" s="16" t="n">
        <f>IF(ISNUMBER('Assumptions'!$B$29),'Assumptions'!$B$29,"Missing input")</f>
        <v>283.6</v>
      </c>
      <c r="C37" s="19" t="n">
        <f>IF(ISNUMBER('Assumptions'!C12),'Assumptions'!C12,"Missing input")</f>
        <v>0.6</v>
      </c>
      <c r="D37" s="16" t="n">
        <f>IF(ISNUMBER('Assumptions'!C13),'Assumptions'!C13,"Missing input")</f>
        <v>1.25</v>
      </c>
      <c r="E37" s="16" t="n">
        <f>IF(ISNUMBER('Assumptions'!C14),'Assumptions'!C14,"Missing input")</f>
        <v>0.0</v>
      </c>
      <c r="F37" s="16" t="n">
        <f>IF(ISNUMBER('Assumptions'!$B$18),'Assumptions'!$B$18,"Missing input")</f>
        <v>996.74</v>
      </c>
      <c r="G37" s="16" t="n">
        <f>IF(ISNUMBER('Assumptions'!$B$19),'Assumptions'!$B$19,"Missing input")</f>
        <v>21500</v>
      </c>
      <c r="H37" s="20" t="n">
        <f>IF(ISNUMBER('Assumptions'!$B$17),'Assumptions'!$B$17,"Missing input")</f>
        <v>8760</v>
      </c>
      <c r="I37" s="14" t="n">
        <f>IF(COUNT(B37,C37,H37)=3,B37*C37*H37,"Missing input")</f>
        <v>1490601.5999999999</v>
      </c>
      <c r="J37" s="14" t="n">
        <f>IF(COUNT(I37,D37)=2,I37*D37,"Missing input")</f>
        <v>1863251.9999999998</v>
      </c>
      <c r="K37" s="14" t="n">
        <f>IF(COUNT(J37)=1,J37/1000000,"Missing input")</f>
        <v>1.8632519999999997</v>
      </c>
      <c r="L37" s="14" t="n">
        <f>IF(COUNT(J37,H37)=2,J37/H37,"Missing input")</f>
        <v>212.7</v>
      </c>
      <c r="M37" s="14" t="n">
        <f>IF(COUNT(B37,D37)=2,B37*D37,"Missing input")</f>
        <v>354.5</v>
      </c>
      <c r="N37" s="21" t="n">
        <f>IF(COUNT(I37,E37)=2,I37*1000*E37/1000,"Missing input")</f>
        <v>0.0</v>
      </c>
      <c r="O37" s="21" t="n">
        <f>IF(COUNT(N37)=1,N37/365,"Missing input")</f>
        <v>0.0</v>
      </c>
      <c r="P37" s="21" t="n">
        <f>IF(COUNT(J37,F37)=2,J37*1000*F37,"Missing input")</f>
        <v>1857177798479.9998</v>
      </c>
      <c r="Q37" s="21" t="n">
        <f>IF(COUNT(N37,G37)=2,N37*G37,"Missing input")</f>
        <v>0.0</v>
      </c>
      <c r="R37" s="21" t="n">
        <f>IF(COUNT(P37,Q37)=2,SUM(P37:Q37),"Missing input")</f>
        <v>1857177798479.9998</v>
      </c>
      <c r="S37" s="22" t="n">
        <f>IF(COUNT(P37,R37)=2,IF(R37=0,"n.a.",P37/R37),"Missing input")</f>
        <v>1.0</v>
      </c>
      <c r="T37" s="22" t="n">
        <f>IF(COUNT(Q37,R37)=2,IF(R37=0,"n.a.",Q37/R37),"Missing input")</f>
        <v>0.0</v>
      </c>
      <c r="U37" s="4" t="inlineStr">
        <is>
          <t>E</t>
        </is>
      </c>
      <c r="V37" s="12" t="inlineStr">
        <is>
          <t>Partial disclosed inventory. Not Indonesia total. Do not add to the overlapping Greater Jakarta market estimate.</t>
        </is>
      </c>
    </row>
    <row r="38" ht="38" customHeight="1">
      <c r="A38" s="4" t="inlineStr">
        <is>
          <t>Base</t>
        </is>
      </c>
      <c r="B38" s="16" t="n">
        <f>IF(ISNUMBER('Assumptions'!$B$29),'Assumptions'!$B$29,"Missing input")</f>
        <v>283.6</v>
      </c>
      <c r="C38" s="19" t="n">
        <f>IF(ISNUMBER('Assumptions'!D12),'Assumptions'!D12,"Missing input")</f>
        <v>0.8</v>
      </c>
      <c r="D38" s="16" t="n">
        <f>IF(ISNUMBER('Assumptions'!D13),'Assumptions'!D13,"Missing input")</f>
        <v>1.7</v>
      </c>
      <c r="E38" s="16" t="n">
        <f>IF(ISNUMBER('Assumptions'!D14),'Assumptions'!D14,"Missing input")</f>
        <v>0.5</v>
      </c>
      <c r="F38" s="16" t="n">
        <f>IF(ISNUMBER('Assumptions'!$B$18),'Assumptions'!$B$18,"Missing input")</f>
        <v>996.74</v>
      </c>
      <c r="G38" s="16" t="n">
        <f>IF(ISNUMBER('Assumptions'!$B$19),'Assumptions'!$B$19,"Missing input")</f>
        <v>21500</v>
      </c>
      <c r="H38" s="20" t="n">
        <f>IF(ISNUMBER('Assumptions'!$B$17),'Assumptions'!$B$17,"Missing input")</f>
        <v>8760</v>
      </c>
      <c r="I38" s="14" t="n">
        <f>IF(COUNT(B38,C38,H38)=3,B38*C38*H38,"Missing input")</f>
        <v>1987468.8000000003</v>
      </c>
      <c r="J38" s="14" t="n">
        <f>IF(COUNT(I38,D38)=2,I38*D38,"Missing input")</f>
        <v>3378696.9600000004</v>
      </c>
      <c r="K38" s="14" t="n">
        <f>IF(COUNT(J38)=1,J38/1000000,"Missing input")</f>
        <v>3.3786969600000005</v>
      </c>
      <c r="L38" s="14" t="n">
        <f>IF(COUNT(J38,H38)=2,J38/H38,"Missing input")</f>
        <v>385.696</v>
      </c>
      <c r="M38" s="14" t="n">
        <f>IF(COUNT(B38,D38)=2,B38*D38,"Missing input")</f>
        <v>482.12</v>
      </c>
      <c r="N38" s="21" t="n">
        <f>IF(COUNT(I38,E38)=2,I38*1000*E38/1000,"Missing input")</f>
        <v>993734.4000000001</v>
      </c>
      <c r="O38" s="21" t="n">
        <f>IF(COUNT(N38)=1,N38/365,"Missing input")</f>
        <v>2722.5600000000004</v>
      </c>
      <c r="P38" s="21" t="n">
        <f>IF(COUNT(J38,F38)=2,J38*1000*F38,"Missing input")</f>
        <v>3367682407910.4004</v>
      </c>
      <c r="Q38" s="21" t="n">
        <f>IF(COUNT(N38,G38)=2,N38*G38,"Missing input")</f>
        <v>21365289600.000004</v>
      </c>
      <c r="R38" s="21" t="n">
        <f>IF(COUNT(P38,Q38)=2,SUM(P38:Q38),"Missing input")</f>
        <v>3389047697510.4004</v>
      </c>
      <c r="S38" s="22" t="n">
        <f>IF(COUNT(P38,R38)=2,IF(R38=0,"n.a.",P38/R38),"Missing input")</f>
        <v>0.9936957837401654</v>
      </c>
      <c r="T38" s="22" t="n">
        <f>IF(COUNT(Q38,R38)=2,IF(R38=0,"n.a.",Q38/R38),"Missing input")</f>
        <v>0.006304216259834577</v>
      </c>
      <c r="U38" s="4" t="inlineStr">
        <is>
          <t>E</t>
        </is>
      </c>
      <c r="V38" s="12" t="inlineStr">
        <is>
          <t>Partial disclosed inventory. Not Indonesia total. Do not add to the overlapping Greater Jakarta market estimate.</t>
        </is>
      </c>
    </row>
    <row r="39" ht="38" customHeight="1">
      <c r="A39" s="4" t="inlineStr">
        <is>
          <t>High</t>
        </is>
      </c>
      <c r="B39" s="16" t="n">
        <f>IF(ISNUMBER('Assumptions'!$B$29),'Assumptions'!$B$29,"Missing input")</f>
        <v>283.6</v>
      </c>
      <c r="C39" s="19" t="n">
        <f>IF(ISNUMBER('Assumptions'!E12),'Assumptions'!E12,"Missing input")</f>
        <v>0.95</v>
      </c>
      <c r="D39" s="16" t="n">
        <f>IF(ISNUMBER('Assumptions'!E13),'Assumptions'!E13,"Missing input")</f>
        <v>1.95</v>
      </c>
      <c r="E39" s="16" t="n">
        <f>IF(ISNUMBER('Assumptions'!E14),'Assumptions'!E14,"Missing input")</f>
        <v>1.5</v>
      </c>
      <c r="F39" s="16" t="n">
        <f>IF(ISNUMBER('Assumptions'!$B$18),'Assumptions'!$B$18,"Missing input")</f>
        <v>996.74</v>
      </c>
      <c r="G39" s="16" t="n">
        <f>IF(ISNUMBER('Assumptions'!$B$19),'Assumptions'!$B$19,"Missing input")</f>
        <v>21500</v>
      </c>
      <c r="H39" s="20" t="n">
        <f>IF(ISNUMBER('Assumptions'!$B$17),'Assumptions'!$B$17,"Missing input")</f>
        <v>8760</v>
      </c>
      <c r="I39" s="14" t="n">
        <f>IF(COUNT(B39,C39,H39)=3,B39*C39*H39,"Missing input")</f>
        <v>2360119.2</v>
      </c>
      <c r="J39" s="14" t="n">
        <f>IF(COUNT(I39,D39)=2,I39*D39,"Missing input")</f>
        <v>4602232.44</v>
      </c>
      <c r="K39" s="14" t="n">
        <f>IF(COUNT(J39)=1,J39/1000000,"Missing input")</f>
        <v>4.602232440000001</v>
      </c>
      <c r="L39" s="14" t="n">
        <f>IF(COUNT(J39,H39)=2,J39/H39,"Missing input")</f>
        <v>525.369</v>
      </c>
      <c r="M39" s="14" t="n">
        <f>IF(COUNT(B39,D39)=2,B39*D39,"Missing input")</f>
        <v>553.02</v>
      </c>
      <c r="N39" s="21" t="n">
        <f>IF(COUNT(I39,E39)=2,I39*1000*E39/1000,"Missing input")</f>
        <v>3540178.8</v>
      </c>
      <c r="O39" s="21" t="n">
        <f>IF(COUNT(N39)=1,N39/365,"Missing input")</f>
        <v>9699.119999999999</v>
      </c>
      <c r="P39" s="21" t="n">
        <f>IF(COUNT(J39,F39)=2,J39*1000*F39,"Missing input")</f>
        <v>4587229162245.6</v>
      </c>
      <c r="Q39" s="21" t="n">
        <f>IF(COUNT(N39,G39)=2,N39*G39,"Missing input")</f>
        <v>76113844200.0</v>
      </c>
      <c r="R39" s="21" t="n">
        <f>IF(COUNT(P39,Q39)=2,SUM(P39:Q39),"Missing input")</f>
        <v>4663343006445.6</v>
      </c>
      <c r="S39" s="22" t="n">
        <f>IF(COUNT(P39,R39)=2,IF(R39=0,"n.a.",P39/R39),"Missing input")</f>
        <v>0.9836782659789776</v>
      </c>
      <c r="T39" s="22" t="n">
        <f>IF(COUNT(Q39,R39)=2,IF(R39=0,"n.a.",Q39/R39),"Missing input")</f>
        <v>0.016321734021022393</v>
      </c>
      <c r="U39" s="4" t="inlineStr">
        <is>
          <t>E</t>
        </is>
      </c>
      <c r="V39" s="12" t="inlineStr">
        <is>
          <t>Partial disclosed inventory. Not Indonesia total. Do not add to the overlapping Greater Jakarta market estimate.</t>
        </is>
      </c>
    </row>
  </sheetData>
  <autoFilter ref="A5:V23"/>
  <mergeCells count="2">
    <mergeCell ref="A2:K2"/>
    <mergeCell ref="A3:K3"/>
  </mergeCells>
  <pageMargins left="0.75" right="0.75" top="1" bottom="1" header="0.5" footer="0.5"/>
  <pageSetup orientation="landscape" paperSize="8" fitToHeight="0" fitToWidth="1"/>
</worksheet>
</file>

<file path=xl/worksheets/sheet11.xml><?xml version="1.0" encoding="utf-8"?>
<worksheet xmlns="http://schemas.openxmlformats.org/spreadsheetml/2006/main">
  <sheetPr>
    <tabColor rgb="00326D78"/>
    <outlinePr summaryBelow="1" summaryRight="1"/>
    <pageSetUpPr fitToPage="1"/>
  </sheetPr>
  <dimension ref="A1:X38"/>
  <sheetViews>
    <sheetView showGridLines="0" zoomScale="85"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4" customWidth="1" min="16" max="16"/>
    <col width="24" customWidth="1" min="17" max="17"/>
    <col width="24" customWidth="1" min="18" max="18"/>
    <col width="20" customWidth="1" min="19" max="19"/>
    <col width="20" customWidth="1" min="20" max="20"/>
    <col width="20" customWidth="1" min="21" max="21"/>
    <col width="72" customWidth="1" min="22" max="22"/>
    <col width="33" customWidth="1" min="23" max="23"/>
    <col width="20" customWidth="1" min="24" max="24"/>
  </cols>
  <sheetData>
    <row r="1" ht="16" customHeight="1"/>
    <row r="2" ht="28" customHeight="1">
      <c r="A2" s="1" t="inlineStr">
        <is>
          <t>Independent driver sensitivities at 1 GW IT</t>
        </is>
      </c>
    </row>
    <row r="3" ht="35" customHeight="1">
      <c r="A3" s="2" t="inlineStr">
        <is>
          <t>Each row changes one driver. Other drivers remain linked to the expansion base case. PUE and WUE combinations are independent stress tests, not validated cooling designs.</t>
        </is>
      </c>
    </row>
    <row r="4" ht="16" customHeight="1"/>
    <row r="5" ht="53" customHeight="1">
      <c r="A5" s="3" t="inlineStr">
        <is>
          <t>Case</t>
        </is>
      </c>
      <c r="B5" s="3" t="inlineStr">
        <is>
          <t>IT capacity (MW)</t>
        </is>
      </c>
      <c r="C5" s="3" t="inlineStr">
        <is>
          <t>Electrical utilization</t>
        </is>
      </c>
      <c r="D5" s="3" t="inlineStr">
        <is>
          <t>PUE (facility/IT)</t>
        </is>
      </c>
      <c r="E5" s="3" t="inlineStr">
        <is>
          <t>WUE (L/IT kWh)</t>
        </is>
      </c>
      <c r="F5" s="3" t="inlineStr">
        <is>
          <t>Electricity (Rp/kWh)</t>
        </is>
      </c>
      <c r="G5" s="3" t="inlineStr">
        <is>
          <t>Water (Rp/m³)</t>
        </is>
      </c>
      <c r="H5" s="3" t="inlineStr">
        <is>
          <t>Hours/year</t>
        </is>
      </c>
      <c r="I5" s="3" t="inlineStr">
        <is>
          <t>IT electricity (MWh/year)</t>
        </is>
      </c>
      <c r="J5" s="3" t="inlineStr">
        <is>
          <t>Facility electricity (MWh/year)</t>
        </is>
      </c>
      <c r="K5" s="3" t="inlineStr">
        <is>
          <t>Facility electricity (TWh/year)</t>
        </is>
      </c>
      <c r="L5" s="3" t="inlineStr">
        <is>
          <t>Average facility load (MW)</t>
        </is>
      </c>
      <c r="M5" s="3" t="inlineStr">
        <is>
          <t>Full IT load facility power (MW)</t>
        </is>
      </c>
      <c r="N5" s="3" t="inlineStr">
        <is>
          <t>Direct water (m³/year)</t>
        </is>
      </c>
      <c r="O5" s="3" t="inlineStr">
        <is>
          <t>Direct water (m³/day)</t>
        </is>
      </c>
      <c r="P5" s="3" t="inlineStr">
        <is>
          <t>Electricity cost (Rp/year)</t>
        </is>
      </c>
      <c r="Q5" s="3" t="inlineStr">
        <is>
          <t>Water cost (Rp/year)</t>
        </is>
      </c>
      <c r="R5" s="3" t="inlineStr">
        <is>
          <t>Total resource cost (Rp/year)</t>
        </is>
      </c>
      <c r="S5" s="3" t="inlineStr">
        <is>
          <t>Electricity cost share</t>
        </is>
      </c>
      <c r="T5" s="3" t="inlineStr">
        <is>
          <t>Water cost share</t>
        </is>
      </c>
      <c r="U5" s="3" t="inlineStr">
        <is>
          <t>Data class</t>
        </is>
      </c>
      <c r="V5" s="3" t="inlineStr">
        <is>
          <t>Scope / notes</t>
        </is>
      </c>
      <c r="W5" s="3" t="inlineStr">
        <is>
          <t>Changed driver</t>
        </is>
      </c>
      <c r="X5" s="3" t="inlineStr">
        <is>
          <t>Test value</t>
        </is>
      </c>
    </row>
    <row r="6" ht="30" customHeight="1">
      <c r="A6" s="4" t="inlineStr">
        <is>
          <t>Base</t>
        </is>
      </c>
      <c r="B6" s="16" t="n">
        <f>IF(ISNUMBER('Assumptions'!$B$28),'Assumptions'!$B$28,"Missing input")</f>
        <v>1000</v>
      </c>
      <c r="C6" s="19" t="n">
        <f>IF(ISNUMBER('Assumptions'!D7),'Assumptions'!D7,"Missing input")</f>
        <v>0.8</v>
      </c>
      <c r="D6" s="16" t="n">
        <f>IF(ISNUMBER('Assumptions'!$B$51),'Assumptions'!$B$51,"Missing input")</f>
        <v>1.1</v>
      </c>
      <c r="E6" s="16" t="n">
        <f>IF(ISNUMBER('Assumptions'!D9),'Assumptions'!D9,"Missing input")</f>
        <v>0.5</v>
      </c>
      <c r="F6" s="16" t="n">
        <f>IF(ISNUMBER('Assumptions'!$B$18),'Assumptions'!$B$18,"Missing input")</f>
        <v>996.74</v>
      </c>
      <c r="G6" s="16" t="n">
        <f>IF(ISNUMBER('Assumptions'!$B$19),'Assumptions'!$B$19,"Missing input")</f>
        <v>21500</v>
      </c>
      <c r="H6" s="20" t="n">
        <f>IF(ISNUMBER('Assumptions'!$B$17),'Assumptions'!$B$17,"Missing input")</f>
        <v>8760</v>
      </c>
      <c r="I6" s="14" t="n">
        <f>IF(COUNT(B6,C6,H6)=3,B6*C6*H6,"Missing input")</f>
        <v>7008000.0</v>
      </c>
      <c r="J6" s="14" t="n">
        <f>IF(COUNT(I6,D6)=2,I6*D6,"Missing input")</f>
        <v>7708800.000000001</v>
      </c>
      <c r="K6" s="14" t="n">
        <f>IF(COUNT(J6)=1,J6/1000000,"Missing input")</f>
        <v>7.708800000000001</v>
      </c>
      <c r="L6" s="14" t="n">
        <f>IF(COUNT(J6,H6)=2,J6/H6,"Missing input")</f>
        <v>880.0000000000001</v>
      </c>
      <c r="M6" s="14" t="n">
        <f>IF(COUNT(B6,D6)=2,B6*D6,"Missing input")</f>
        <v>1100.0</v>
      </c>
      <c r="N6" s="21" t="n">
        <f>IF(COUNT(I6,E6)=2,I6*1000*E6/1000,"Missing input")</f>
        <v>3504000.0</v>
      </c>
      <c r="O6" s="21" t="n">
        <f>IF(COUNT(N6)=1,N6/365,"Missing input")</f>
        <v>9600.0</v>
      </c>
      <c r="P6" s="21" t="n">
        <f>IF(COUNT(J6,F6)=2,J6*1000*F6,"Missing input")</f>
        <v>7683669312000.001</v>
      </c>
      <c r="Q6" s="21" t="n">
        <f>IF(COUNT(N6,G6)=2,N6*G6,"Missing input")</f>
        <v>75336000000.0</v>
      </c>
      <c r="R6" s="21" t="n">
        <f>IF(COUNT(P6,Q6)=2,SUM(P6:Q6),"Missing input")</f>
        <v>7759005312000.001</v>
      </c>
      <c r="S6" s="22" t="n">
        <f>IF(COUNT(P6,R6)=2,IF(R6=0,"n.a.",P6/R6),"Missing input")</f>
        <v>0.9902905080006215</v>
      </c>
      <c r="T6" s="22" t="n">
        <f>IF(COUNT(Q6,R6)=2,IF(R6=0,"n.a.",Q6/R6),"Missing input")</f>
        <v>0.009709491999378591</v>
      </c>
      <c r="U6" s="4" t="inlineStr">
        <is>
          <t>S</t>
        </is>
      </c>
      <c r="V6" s="12" t="inlineStr">
        <is>
          <t>Expansion scenario</t>
        </is>
      </c>
      <c r="W6" s="4" t="inlineStr">
        <is>
          <t>pue</t>
        </is>
      </c>
      <c r="X6" s="16" t="n">
        <f>IF(ISNUMBER('Assumptions'!$B$51),'Assumptions'!$B$51,"Missing input")</f>
        <v>1.1</v>
      </c>
    </row>
    <row r="7" ht="30" customHeight="1">
      <c r="A7" s="4" t="inlineStr">
        <is>
          <t>Base</t>
        </is>
      </c>
      <c r="B7" s="16" t="n">
        <f>IF(ISNUMBER('Assumptions'!$B$28),'Assumptions'!$B$28,"Missing input")</f>
        <v>1000</v>
      </c>
      <c r="C7" s="19" t="n">
        <f>IF(ISNUMBER('Assumptions'!D7),'Assumptions'!D7,"Missing input")</f>
        <v>0.8</v>
      </c>
      <c r="D7" s="16" t="n">
        <f>IF(ISNUMBER('Assumptions'!$B$52),'Assumptions'!$B$52,"Missing input")</f>
        <v>1.2</v>
      </c>
      <c r="E7" s="16" t="n">
        <f>IF(ISNUMBER('Assumptions'!D9),'Assumptions'!D9,"Missing input")</f>
        <v>0.5</v>
      </c>
      <c r="F7" s="16" t="n">
        <f>IF(ISNUMBER('Assumptions'!$B$18),'Assumptions'!$B$18,"Missing input")</f>
        <v>996.74</v>
      </c>
      <c r="G7" s="16" t="n">
        <f>IF(ISNUMBER('Assumptions'!$B$19),'Assumptions'!$B$19,"Missing input")</f>
        <v>21500</v>
      </c>
      <c r="H7" s="20" t="n">
        <f>IF(ISNUMBER('Assumptions'!$B$17),'Assumptions'!$B$17,"Missing input")</f>
        <v>8760</v>
      </c>
      <c r="I7" s="14" t="n">
        <f>IF(COUNT(B7,C7,H7)=3,B7*C7*H7,"Missing input")</f>
        <v>7008000.0</v>
      </c>
      <c r="J7" s="14" t="n">
        <f>IF(COUNT(I7,D7)=2,I7*D7,"Missing input")</f>
        <v>8409600.0</v>
      </c>
      <c r="K7" s="14" t="n">
        <f>IF(COUNT(J7)=1,J7/1000000,"Missing input")</f>
        <v>8.4096</v>
      </c>
      <c r="L7" s="14" t="n">
        <f>IF(COUNT(J7,H7)=2,J7/H7,"Missing input")</f>
        <v>960.0</v>
      </c>
      <c r="M7" s="14" t="n">
        <f>IF(COUNT(B7,D7)=2,B7*D7,"Missing input")</f>
        <v>1200.0</v>
      </c>
      <c r="N7" s="21" t="n">
        <f>IF(COUNT(I7,E7)=2,I7*1000*E7/1000,"Missing input")</f>
        <v>3504000.0</v>
      </c>
      <c r="O7" s="21" t="n">
        <f>IF(COUNT(N7)=1,N7/365,"Missing input")</f>
        <v>9600.0</v>
      </c>
      <c r="P7" s="21" t="n">
        <f>IF(COUNT(J7,F7)=2,J7*1000*F7,"Missing input")</f>
        <v>8382184704000.0</v>
      </c>
      <c r="Q7" s="21" t="n">
        <f>IF(COUNT(N7,G7)=2,N7*G7,"Missing input")</f>
        <v>75336000000.0</v>
      </c>
      <c r="R7" s="21" t="n">
        <f>IF(COUNT(P7,Q7)=2,SUM(P7:Q7),"Missing input")</f>
        <v>8457520704000.0</v>
      </c>
      <c r="S7" s="22" t="n">
        <f>IF(COUNT(P7,R7)=2,IF(R7=0,"n.a.",P7/R7),"Missing input")</f>
        <v>0.9910924249982185</v>
      </c>
      <c r="T7" s="22" t="n">
        <f>IF(COUNT(Q7,R7)=2,IF(R7=0,"n.a.",Q7/R7),"Missing input")</f>
        <v>0.008907575001781515</v>
      </c>
      <c r="U7" s="4" t="inlineStr">
        <is>
          <t>S</t>
        </is>
      </c>
      <c r="V7" s="12" t="inlineStr">
        <is>
          <t>Expansion scenario</t>
        </is>
      </c>
      <c r="W7" s="4" t="inlineStr">
        <is>
          <t>pue</t>
        </is>
      </c>
      <c r="X7" s="16" t="n">
        <f>IF(ISNUMBER('Assumptions'!$B$52),'Assumptions'!$B$52,"Missing input")</f>
        <v>1.2</v>
      </c>
    </row>
    <row r="8" ht="30" customHeight="1">
      <c r="A8" s="4" t="inlineStr">
        <is>
          <t>Base</t>
        </is>
      </c>
      <c r="B8" s="16" t="n">
        <f>IF(ISNUMBER('Assumptions'!$B$28),'Assumptions'!$B$28,"Missing input")</f>
        <v>1000</v>
      </c>
      <c r="C8" s="19" t="n">
        <f>IF(ISNUMBER('Assumptions'!D7),'Assumptions'!D7,"Missing input")</f>
        <v>0.8</v>
      </c>
      <c r="D8" s="16" t="n">
        <f>IF(ISNUMBER('Assumptions'!$B$53),'Assumptions'!$B$53,"Missing input")</f>
        <v>1.3</v>
      </c>
      <c r="E8" s="16" t="n">
        <f>IF(ISNUMBER('Assumptions'!D9),'Assumptions'!D9,"Missing input")</f>
        <v>0.5</v>
      </c>
      <c r="F8" s="16" t="n">
        <f>IF(ISNUMBER('Assumptions'!$B$18),'Assumptions'!$B$18,"Missing input")</f>
        <v>996.74</v>
      </c>
      <c r="G8" s="16" t="n">
        <f>IF(ISNUMBER('Assumptions'!$B$19),'Assumptions'!$B$19,"Missing input")</f>
        <v>21500</v>
      </c>
      <c r="H8" s="20" t="n">
        <f>IF(ISNUMBER('Assumptions'!$B$17),'Assumptions'!$B$17,"Missing input")</f>
        <v>8760</v>
      </c>
      <c r="I8" s="14" t="n">
        <f>IF(COUNT(B8,C8,H8)=3,B8*C8*H8,"Missing input")</f>
        <v>7008000.0</v>
      </c>
      <c r="J8" s="14" t="n">
        <f>IF(COUNT(I8,D8)=2,I8*D8,"Missing input")</f>
        <v>9110400.0</v>
      </c>
      <c r="K8" s="14" t="n">
        <f>IF(COUNT(J8)=1,J8/1000000,"Missing input")</f>
        <v>9.1104</v>
      </c>
      <c r="L8" s="14" t="n">
        <f>IF(COUNT(J8,H8)=2,J8/H8,"Missing input")</f>
        <v>1040.0</v>
      </c>
      <c r="M8" s="14" t="n">
        <f>IF(COUNT(B8,D8)=2,B8*D8,"Missing input")</f>
        <v>1300.0</v>
      </c>
      <c r="N8" s="21" t="n">
        <f>IF(COUNT(I8,E8)=2,I8*1000*E8/1000,"Missing input")</f>
        <v>3504000.0</v>
      </c>
      <c r="O8" s="21" t="n">
        <f>IF(COUNT(N8)=1,N8/365,"Missing input")</f>
        <v>9600.0</v>
      </c>
      <c r="P8" s="21" t="n">
        <f>IF(COUNT(J8,F8)=2,J8*1000*F8,"Missing input")</f>
        <v>9080700096000.0</v>
      </c>
      <c r="Q8" s="21" t="n">
        <f>IF(COUNT(N8,G8)=2,N8*G8,"Missing input")</f>
        <v>75336000000.0</v>
      </c>
      <c r="R8" s="21" t="n">
        <f>IF(COUNT(P8,Q8)=2,SUM(P8:Q8),"Missing input")</f>
        <v>9156036096000.0</v>
      </c>
      <c r="S8" s="22" t="n">
        <f>IF(COUNT(P8,R8)=2,IF(R8=0,"n.a.",P8/R8),"Missing input")</f>
        <v>0.9917719852553976</v>
      </c>
      <c r="T8" s="22" t="n">
        <f>IF(COUNT(Q8,R8)=2,IF(R8=0,"n.a.",Q8/R8),"Missing input")</f>
        <v>0.008228014744602422</v>
      </c>
      <c r="U8" s="4" t="inlineStr">
        <is>
          <t>S</t>
        </is>
      </c>
      <c r="V8" s="12" t="inlineStr">
        <is>
          <t>Expansion scenario</t>
        </is>
      </c>
      <c r="W8" s="4" t="inlineStr">
        <is>
          <t>pue</t>
        </is>
      </c>
      <c r="X8" s="16" t="n">
        <f>IF(ISNUMBER('Assumptions'!$B$53),'Assumptions'!$B$53,"Missing input")</f>
        <v>1.3</v>
      </c>
    </row>
    <row r="9" ht="30" customHeight="1">
      <c r="A9" s="4" t="inlineStr">
        <is>
          <t>Base</t>
        </is>
      </c>
      <c r="B9" s="16" t="n">
        <f>IF(ISNUMBER('Assumptions'!$B$28),'Assumptions'!$B$28,"Missing input")</f>
        <v>1000</v>
      </c>
      <c r="C9" s="19" t="n">
        <f>IF(ISNUMBER('Assumptions'!D7),'Assumptions'!D7,"Missing input")</f>
        <v>0.8</v>
      </c>
      <c r="D9" s="16" t="n">
        <f>IF(ISNUMBER('Assumptions'!$B$54),'Assumptions'!$B$54,"Missing input")</f>
        <v>1.4</v>
      </c>
      <c r="E9" s="16" t="n">
        <f>IF(ISNUMBER('Assumptions'!D9),'Assumptions'!D9,"Missing input")</f>
        <v>0.5</v>
      </c>
      <c r="F9" s="16" t="n">
        <f>IF(ISNUMBER('Assumptions'!$B$18),'Assumptions'!$B$18,"Missing input")</f>
        <v>996.74</v>
      </c>
      <c r="G9" s="16" t="n">
        <f>IF(ISNUMBER('Assumptions'!$B$19),'Assumptions'!$B$19,"Missing input")</f>
        <v>21500</v>
      </c>
      <c r="H9" s="20" t="n">
        <f>IF(ISNUMBER('Assumptions'!$B$17),'Assumptions'!$B$17,"Missing input")</f>
        <v>8760</v>
      </c>
      <c r="I9" s="14" t="n">
        <f>IF(COUNT(B9,C9,H9)=3,B9*C9*H9,"Missing input")</f>
        <v>7008000.0</v>
      </c>
      <c r="J9" s="14" t="n">
        <f>IF(COUNT(I9,D9)=2,I9*D9,"Missing input")</f>
        <v>9811200.0</v>
      </c>
      <c r="K9" s="14" t="n">
        <f>IF(COUNT(J9)=1,J9/1000000,"Missing input")</f>
        <v>9.8112</v>
      </c>
      <c r="L9" s="14" t="n">
        <f>IF(COUNT(J9,H9)=2,J9/H9,"Missing input")</f>
        <v>1120.0</v>
      </c>
      <c r="M9" s="14" t="n">
        <f>IF(COUNT(B9,D9)=2,B9*D9,"Missing input")</f>
        <v>1400.0</v>
      </c>
      <c r="N9" s="21" t="n">
        <f>IF(COUNT(I9,E9)=2,I9*1000*E9/1000,"Missing input")</f>
        <v>3504000.0</v>
      </c>
      <c r="O9" s="21" t="n">
        <f>IF(COUNT(N9)=1,N9/365,"Missing input")</f>
        <v>9600.0</v>
      </c>
      <c r="P9" s="21" t="n">
        <f>IF(COUNT(J9,F9)=2,J9*1000*F9,"Missing input")</f>
        <v>9779215488000.0</v>
      </c>
      <c r="Q9" s="21" t="n">
        <f>IF(COUNT(N9,G9)=2,N9*G9,"Missing input")</f>
        <v>75336000000.0</v>
      </c>
      <c r="R9" s="21" t="n">
        <f>IF(COUNT(P9,Q9)=2,SUM(P9:Q9),"Missing input")</f>
        <v>9854551488000.0</v>
      </c>
      <c r="S9" s="22" t="n">
        <f>IF(COUNT(P9,R9)=2,IF(R9=0,"n.a.",P9/R9),"Missing input")</f>
        <v>0.9923552076325606</v>
      </c>
      <c r="T9" s="22" t="n">
        <f>IF(COUNT(Q9,R9)=2,IF(R9=0,"n.a.",Q9/R9),"Missing input")</f>
        <v>0.0076447923674393</v>
      </c>
      <c r="U9" s="4" t="inlineStr">
        <is>
          <t>S</t>
        </is>
      </c>
      <c r="V9" s="12" t="inlineStr">
        <is>
          <t>Expansion scenario</t>
        </is>
      </c>
      <c r="W9" s="4" t="inlineStr">
        <is>
          <t>pue</t>
        </is>
      </c>
      <c r="X9" s="16" t="n">
        <f>IF(ISNUMBER('Assumptions'!$B$54),'Assumptions'!$B$54,"Missing input")</f>
        <v>1.4</v>
      </c>
    </row>
    <row r="10" ht="30" customHeight="1">
      <c r="A10" s="4" t="inlineStr">
        <is>
          <t>Base</t>
        </is>
      </c>
      <c r="B10" s="16" t="n">
        <f>IF(ISNUMBER('Assumptions'!$B$28),'Assumptions'!$B$28,"Missing input")</f>
        <v>1000</v>
      </c>
      <c r="C10" s="19" t="n">
        <f>IF(ISNUMBER('Assumptions'!D7),'Assumptions'!D7,"Missing input")</f>
        <v>0.8</v>
      </c>
      <c r="D10" s="16" t="n">
        <f>IF(ISNUMBER('Assumptions'!$B$55),'Assumptions'!$B$55,"Missing input")</f>
        <v>1.5</v>
      </c>
      <c r="E10" s="16" t="n">
        <f>IF(ISNUMBER('Assumptions'!D9),'Assumptions'!D9,"Missing input")</f>
        <v>0.5</v>
      </c>
      <c r="F10" s="16" t="n">
        <f>IF(ISNUMBER('Assumptions'!$B$18),'Assumptions'!$B$18,"Missing input")</f>
        <v>996.74</v>
      </c>
      <c r="G10" s="16" t="n">
        <f>IF(ISNUMBER('Assumptions'!$B$19),'Assumptions'!$B$19,"Missing input")</f>
        <v>21500</v>
      </c>
      <c r="H10" s="20" t="n">
        <f>IF(ISNUMBER('Assumptions'!$B$17),'Assumptions'!$B$17,"Missing input")</f>
        <v>8760</v>
      </c>
      <c r="I10" s="14" t="n">
        <f>IF(COUNT(B10,C10,H10)=3,B10*C10*H10,"Missing input")</f>
        <v>7008000.0</v>
      </c>
      <c r="J10" s="14" t="n">
        <f>IF(COUNT(I10,D10)=2,I10*D10,"Missing input")</f>
        <v>10512000.0</v>
      </c>
      <c r="K10" s="14" t="n">
        <f>IF(COUNT(J10)=1,J10/1000000,"Missing input")</f>
        <v>10.512</v>
      </c>
      <c r="L10" s="14" t="n">
        <f>IF(COUNT(J10,H10)=2,J10/H10,"Missing input")</f>
        <v>1200.0</v>
      </c>
      <c r="M10" s="14" t="n">
        <f>IF(COUNT(B10,D10)=2,B10*D10,"Missing input")</f>
        <v>1500.0</v>
      </c>
      <c r="N10" s="21" t="n">
        <f>IF(COUNT(I10,E10)=2,I10*1000*E10/1000,"Missing input")</f>
        <v>3504000.0</v>
      </c>
      <c r="O10" s="21" t="n">
        <f>IF(COUNT(N10)=1,N10/365,"Missing input")</f>
        <v>9600.0</v>
      </c>
      <c r="P10" s="21" t="n">
        <f>IF(COUNT(J10,F10)=2,J10*1000*F10,"Missing input")</f>
        <v>10477730880000.0</v>
      </c>
      <c r="Q10" s="21" t="n">
        <f>IF(COUNT(N10,G10)=2,N10*G10,"Missing input")</f>
        <v>75336000000.0</v>
      </c>
      <c r="R10" s="21" t="n">
        <f>IF(COUNT(P10,Q10)=2,SUM(P10:Q10),"Missing input")</f>
        <v>10553066880000.0</v>
      </c>
      <c r="S10" s="22" t="n">
        <f>IF(COUNT(P10,R10)=2,IF(R10=0,"n.a.",P10/R10),"Missing input")</f>
        <v>0.9928612221587663</v>
      </c>
      <c r="T10" s="22" t="n">
        <f>IF(COUNT(Q10,R10)=2,IF(R10=0,"n.a.",Q10/R10),"Missing input")</f>
        <v>0.007138777841233581</v>
      </c>
      <c r="U10" s="4" t="inlineStr">
        <is>
          <t>S</t>
        </is>
      </c>
      <c r="V10" s="12" t="inlineStr">
        <is>
          <t>Expansion scenario</t>
        </is>
      </c>
      <c r="W10" s="4" t="inlineStr">
        <is>
          <t>pue</t>
        </is>
      </c>
      <c r="X10" s="16" t="n">
        <f>IF(ISNUMBER('Assumptions'!$B$55),'Assumptions'!$B$55,"Missing input")</f>
        <v>1.5</v>
      </c>
    </row>
    <row r="11" ht="30" customHeight="1">
      <c r="A11" s="4" t="inlineStr">
        <is>
          <t>Base</t>
        </is>
      </c>
      <c r="B11" s="16" t="n">
        <f>IF(ISNUMBER('Assumptions'!$B$28),'Assumptions'!$B$28,"Missing input")</f>
        <v>1000</v>
      </c>
      <c r="C11" s="19" t="n">
        <f>IF(ISNUMBER('Assumptions'!D7),'Assumptions'!D7,"Missing input")</f>
        <v>0.8</v>
      </c>
      <c r="D11" s="16" t="n">
        <f>IF(ISNUMBER('Assumptions'!D8),'Assumptions'!D8,"Missing input")</f>
        <v>1.3</v>
      </c>
      <c r="E11" s="16" t="n">
        <f>IF(ISNUMBER('Assumptions'!$B$56),'Assumptions'!$B$56,"Missing input")</f>
        <v>0</v>
      </c>
      <c r="F11" s="16" t="n">
        <f>IF(ISNUMBER('Assumptions'!$B$18),'Assumptions'!$B$18,"Missing input")</f>
        <v>996.74</v>
      </c>
      <c r="G11" s="16" t="n">
        <f>IF(ISNUMBER('Assumptions'!$B$19),'Assumptions'!$B$19,"Missing input")</f>
        <v>21500</v>
      </c>
      <c r="H11" s="20" t="n">
        <f>IF(ISNUMBER('Assumptions'!$B$17),'Assumptions'!$B$17,"Missing input")</f>
        <v>8760</v>
      </c>
      <c r="I11" s="14" t="n">
        <f>IF(COUNT(B11,C11,H11)=3,B11*C11*H11,"Missing input")</f>
        <v>7008000.0</v>
      </c>
      <c r="J11" s="14" t="n">
        <f>IF(COUNT(I11,D11)=2,I11*D11,"Missing input")</f>
        <v>9110400.0</v>
      </c>
      <c r="K11" s="14" t="n">
        <f>IF(COUNT(J11)=1,J11/1000000,"Missing input")</f>
        <v>9.1104</v>
      </c>
      <c r="L11" s="14" t="n">
        <f>IF(COUNT(J11,H11)=2,J11/H11,"Missing input")</f>
        <v>1040.0</v>
      </c>
      <c r="M11" s="14" t="n">
        <f>IF(COUNT(B11,D11)=2,B11*D11,"Missing input")</f>
        <v>1300.0</v>
      </c>
      <c r="N11" s="21" t="n">
        <f>IF(COUNT(I11,E11)=2,I11*1000*E11/1000,"Missing input")</f>
        <v>0.0</v>
      </c>
      <c r="O11" s="21" t="n">
        <f>IF(COUNT(N11)=1,N11/365,"Missing input")</f>
        <v>0.0</v>
      </c>
      <c r="P11" s="21" t="n">
        <f>IF(COUNT(J11,F11)=2,J11*1000*F11,"Missing input")</f>
        <v>9080700096000.0</v>
      </c>
      <c r="Q11" s="21" t="n">
        <f>IF(COUNT(N11,G11)=2,N11*G11,"Missing input")</f>
        <v>0.0</v>
      </c>
      <c r="R11" s="21" t="n">
        <f>IF(COUNT(P11,Q11)=2,SUM(P11:Q11),"Missing input")</f>
        <v>9080700096000.0</v>
      </c>
      <c r="S11" s="22" t="n">
        <f>IF(COUNT(P11,R11)=2,IF(R11=0,"n.a.",P11/R11),"Missing input")</f>
        <v>1.0</v>
      </c>
      <c r="T11" s="22" t="n">
        <f>IF(COUNT(Q11,R11)=2,IF(R11=0,"n.a.",Q11/R11),"Missing input")</f>
        <v>0.0</v>
      </c>
      <c r="U11" s="4" t="inlineStr">
        <is>
          <t>S</t>
        </is>
      </c>
      <c r="V11" s="12" t="inlineStr">
        <is>
          <t>Expansion scenario</t>
        </is>
      </c>
      <c r="W11" s="4" t="inlineStr">
        <is>
          <t>wue_l_per_kwh</t>
        </is>
      </c>
      <c r="X11" s="16" t="n">
        <f>IF(ISNUMBER('Assumptions'!$B$56),'Assumptions'!$B$56,"Missing input")</f>
        <v>0</v>
      </c>
    </row>
    <row r="12" ht="30" customHeight="1">
      <c r="A12" s="4" t="inlineStr">
        <is>
          <t>Base</t>
        </is>
      </c>
      <c r="B12" s="16" t="n">
        <f>IF(ISNUMBER('Assumptions'!$B$28),'Assumptions'!$B$28,"Missing input")</f>
        <v>1000</v>
      </c>
      <c r="C12" s="19" t="n">
        <f>IF(ISNUMBER('Assumptions'!D7),'Assumptions'!D7,"Missing input")</f>
        <v>0.8</v>
      </c>
      <c r="D12" s="16" t="n">
        <f>IF(ISNUMBER('Assumptions'!D8),'Assumptions'!D8,"Missing input")</f>
        <v>1.3</v>
      </c>
      <c r="E12" s="16" t="n">
        <f>IF(ISNUMBER('Assumptions'!$B$57),'Assumptions'!$B$57,"Missing input")</f>
        <v>0.2</v>
      </c>
      <c r="F12" s="16" t="n">
        <f>IF(ISNUMBER('Assumptions'!$B$18),'Assumptions'!$B$18,"Missing input")</f>
        <v>996.74</v>
      </c>
      <c r="G12" s="16" t="n">
        <f>IF(ISNUMBER('Assumptions'!$B$19),'Assumptions'!$B$19,"Missing input")</f>
        <v>21500</v>
      </c>
      <c r="H12" s="20" t="n">
        <f>IF(ISNUMBER('Assumptions'!$B$17),'Assumptions'!$B$17,"Missing input")</f>
        <v>8760</v>
      </c>
      <c r="I12" s="14" t="n">
        <f>IF(COUNT(B12,C12,H12)=3,B12*C12*H12,"Missing input")</f>
        <v>7008000.0</v>
      </c>
      <c r="J12" s="14" t="n">
        <f>IF(COUNT(I12,D12)=2,I12*D12,"Missing input")</f>
        <v>9110400.0</v>
      </c>
      <c r="K12" s="14" t="n">
        <f>IF(COUNT(J12)=1,J12/1000000,"Missing input")</f>
        <v>9.1104</v>
      </c>
      <c r="L12" s="14" t="n">
        <f>IF(COUNT(J12,H12)=2,J12/H12,"Missing input")</f>
        <v>1040.0</v>
      </c>
      <c r="M12" s="14" t="n">
        <f>IF(COUNT(B12,D12)=2,B12*D12,"Missing input")</f>
        <v>1300.0</v>
      </c>
      <c r="N12" s="21" t="n">
        <f>IF(COUNT(I12,E12)=2,I12*1000*E12/1000,"Missing input")</f>
        <v>1401600.0</v>
      </c>
      <c r="O12" s="21" t="n">
        <f>IF(COUNT(N12)=1,N12/365,"Missing input")</f>
        <v>3840.0</v>
      </c>
      <c r="P12" s="21" t="n">
        <f>IF(COUNT(J12,F12)=2,J12*1000*F12,"Missing input")</f>
        <v>9080700096000.0</v>
      </c>
      <c r="Q12" s="21" t="n">
        <f>IF(COUNT(N12,G12)=2,N12*G12,"Missing input")</f>
        <v>30134400000.0</v>
      </c>
      <c r="R12" s="21" t="n">
        <f>IF(COUNT(P12,Q12)=2,SUM(P12:Q12),"Missing input")</f>
        <v>9110834496000.0</v>
      </c>
      <c r="S12" s="22" t="n">
        <f>IF(COUNT(P12,R12)=2,IF(R12=0,"n.a.",P12/R12),"Missing input")</f>
        <v>0.9966924654362637</v>
      </c>
      <c r="T12" s="22" t="n">
        <f>IF(COUNT(Q12,R12)=2,IF(R12=0,"n.a.",Q12/R12),"Missing input")</f>
        <v>0.003307534563736191</v>
      </c>
      <c r="U12" s="4" t="inlineStr">
        <is>
          <t>S</t>
        </is>
      </c>
      <c r="V12" s="12" t="inlineStr">
        <is>
          <t>Expansion scenario</t>
        </is>
      </c>
      <c r="W12" s="4" t="inlineStr">
        <is>
          <t>wue_l_per_kwh</t>
        </is>
      </c>
      <c r="X12" s="16" t="n">
        <f>IF(ISNUMBER('Assumptions'!$B$57),'Assumptions'!$B$57,"Missing input")</f>
        <v>0.2</v>
      </c>
    </row>
    <row r="13" ht="30" customHeight="1">
      <c r="A13" s="4" t="inlineStr">
        <is>
          <t>Base</t>
        </is>
      </c>
      <c r="B13" s="16" t="n">
        <f>IF(ISNUMBER('Assumptions'!$B$28),'Assumptions'!$B$28,"Missing input")</f>
        <v>1000</v>
      </c>
      <c r="C13" s="19" t="n">
        <f>IF(ISNUMBER('Assumptions'!D7),'Assumptions'!D7,"Missing input")</f>
        <v>0.8</v>
      </c>
      <c r="D13" s="16" t="n">
        <f>IF(ISNUMBER('Assumptions'!D8),'Assumptions'!D8,"Missing input")</f>
        <v>1.3</v>
      </c>
      <c r="E13" s="16" t="n">
        <f>IF(ISNUMBER('Assumptions'!$B$58),'Assumptions'!$B$58,"Missing input")</f>
        <v>0.5</v>
      </c>
      <c r="F13" s="16" t="n">
        <f>IF(ISNUMBER('Assumptions'!$B$18),'Assumptions'!$B$18,"Missing input")</f>
        <v>996.74</v>
      </c>
      <c r="G13" s="16" t="n">
        <f>IF(ISNUMBER('Assumptions'!$B$19),'Assumptions'!$B$19,"Missing input")</f>
        <v>21500</v>
      </c>
      <c r="H13" s="20" t="n">
        <f>IF(ISNUMBER('Assumptions'!$B$17),'Assumptions'!$B$17,"Missing input")</f>
        <v>8760</v>
      </c>
      <c r="I13" s="14" t="n">
        <f>IF(COUNT(B13,C13,H13)=3,B13*C13*H13,"Missing input")</f>
        <v>7008000.0</v>
      </c>
      <c r="J13" s="14" t="n">
        <f>IF(COUNT(I13,D13)=2,I13*D13,"Missing input")</f>
        <v>9110400.0</v>
      </c>
      <c r="K13" s="14" t="n">
        <f>IF(COUNT(J13)=1,J13/1000000,"Missing input")</f>
        <v>9.1104</v>
      </c>
      <c r="L13" s="14" t="n">
        <f>IF(COUNT(J13,H13)=2,J13/H13,"Missing input")</f>
        <v>1040.0</v>
      </c>
      <c r="M13" s="14" t="n">
        <f>IF(COUNT(B13,D13)=2,B13*D13,"Missing input")</f>
        <v>1300.0</v>
      </c>
      <c r="N13" s="21" t="n">
        <f>IF(COUNT(I13,E13)=2,I13*1000*E13/1000,"Missing input")</f>
        <v>3504000.0</v>
      </c>
      <c r="O13" s="21" t="n">
        <f>IF(COUNT(N13)=1,N13/365,"Missing input")</f>
        <v>9600.0</v>
      </c>
      <c r="P13" s="21" t="n">
        <f>IF(COUNT(J13,F13)=2,J13*1000*F13,"Missing input")</f>
        <v>9080700096000.0</v>
      </c>
      <c r="Q13" s="21" t="n">
        <f>IF(COUNT(N13,G13)=2,N13*G13,"Missing input")</f>
        <v>75336000000.0</v>
      </c>
      <c r="R13" s="21" t="n">
        <f>IF(COUNT(P13,Q13)=2,SUM(P13:Q13),"Missing input")</f>
        <v>9156036096000.0</v>
      </c>
      <c r="S13" s="22" t="n">
        <f>IF(COUNT(P13,R13)=2,IF(R13=0,"n.a.",P13/R13),"Missing input")</f>
        <v>0.9917719852553976</v>
      </c>
      <c r="T13" s="22" t="n">
        <f>IF(COUNT(Q13,R13)=2,IF(R13=0,"n.a.",Q13/R13),"Missing input")</f>
        <v>0.008228014744602422</v>
      </c>
      <c r="U13" s="4" t="inlineStr">
        <is>
          <t>S</t>
        </is>
      </c>
      <c r="V13" s="12" t="inlineStr">
        <is>
          <t>Expansion scenario</t>
        </is>
      </c>
      <c r="W13" s="4" t="inlineStr">
        <is>
          <t>wue_l_per_kwh</t>
        </is>
      </c>
      <c r="X13" s="16" t="n">
        <f>IF(ISNUMBER('Assumptions'!$B$58),'Assumptions'!$B$58,"Missing input")</f>
        <v>0.5</v>
      </c>
    </row>
    <row r="14" ht="30" customHeight="1">
      <c r="A14" s="4" t="inlineStr">
        <is>
          <t>Base</t>
        </is>
      </c>
      <c r="B14" s="16" t="n">
        <f>IF(ISNUMBER('Assumptions'!$B$28),'Assumptions'!$B$28,"Missing input")</f>
        <v>1000</v>
      </c>
      <c r="C14" s="19" t="n">
        <f>IF(ISNUMBER('Assumptions'!D7),'Assumptions'!D7,"Missing input")</f>
        <v>0.8</v>
      </c>
      <c r="D14" s="16" t="n">
        <f>IF(ISNUMBER('Assumptions'!D8),'Assumptions'!D8,"Missing input")</f>
        <v>1.3</v>
      </c>
      <c r="E14" s="16" t="n">
        <f>IF(ISNUMBER('Assumptions'!$B$59),'Assumptions'!$B$59,"Missing input")</f>
        <v>1.0</v>
      </c>
      <c r="F14" s="16" t="n">
        <f>IF(ISNUMBER('Assumptions'!$B$18),'Assumptions'!$B$18,"Missing input")</f>
        <v>996.74</v>
      </c>
      <c r="G14" s="16" t="n">
        <f>IF(ISNUMBER('Assumptions'!$B$19),'Assumptions'!$B$19,"Missing input")</f>
        <v>21500</v>
      </c>
      <c r="H14" s="20" t="n">
        <f>IF(ISNUMBER('Assumptions'!$B$17),'Assumptions'!$B$17,"Missing input")</f>
        <v>8760</v>
      </c>
      <c r="I14" s="14" t="n">
        <f>IF(COUNT(B14,C14,H14)=3,B14*C14*H14,"Missing input")</f>
        <v>7008000.0</v>
      </c>
      <c r="J14" s="14" t="n">
        <f>IF(COUNT(I14,D14)=2,I14*D14,"Missing input")</f>
        <v>9110400.0</v>
      </c>
      <c r="K14" s="14" t="n">
        <f>IF(COUNT(J14)=1,J14/1000000,"Missing input")</f>
        <v>9.1104</v>
      </c>
      <c r="L14" s="14" t="n">
        <f>IF(COUNT(J14,H14)=2,J14/H14,"Missing input")</f>
        <v>1040.0</v>
      </c>
      <c r="M14" s="14" t="n">
        <f>IF(COUNT(B14,D14)=2,B14*D14,"Missing input")</f>
        <v>1300.0</v>
      </c>
      <c r="N14" s="21" t="n">
        <f>IF(COUNT(I14,E14)=2,I14*1000*E14/1000,"Missing input")</f>
        <v>7008000.0</v>
      </c>
      <c r="O14" s="21" t="n">
        <f>IF(COUNT(N14)=1,N14/365,"Missing input")</f>
        <v>19200.0</v>
      </c>
      <c r="P14" s="21" t="n">
        <f>IF(COUNT(J14,F14)=2,J14*1000*F14,"Missing input")</f>
        <v>9080700096000.0</v>
      </c>
      <c r="Q14" s="21" t="n">
        <f>IF(COUNT(N14,G14)=2,N14*G14,"Missing input")</f>
        <v>150672000000.0</v>
      </c>
      <c r="R14" s="21" t="n">
        <f>IF(COUNT(P14,Q14)=2,SUM(P14:Q14),"Missing input")</f>
        <v>9231372096000.0</v>
      </c>
      <c r="S14" s="22" t="n">
        <f>IF(COUNT(P14,R14)=2,IF(R14=0,"n.a.",P14/R14),"Missing input")</f>
        <v>0.9836782659789776</v>
      </c>
      <c r="T14" s="22" t="n">
        <f>IF(COUNT(Q14,R14)=2,IF(R14=0,"n.a.",Q14/R14),"Missing input")</f>
        <v>0.016321734021022393</v>
      </c>
      <c r="U14" s="4" t="inlineStr">
        <is>
          <t>S</t>
        </is>
      </c>
      <c r="V14" s="12" t="inlineStr">
        <is>
          <t>Expansion scenario</t>
        </is>
      </c>
      <c r="W14" s="4" t="inlineStr">
        <is>
          <t>wue_l_per_kwh</t>
        </is>
      </c>
      <c r="X14" s="16" t="n">
        <f>IF(ISNUMBER('Assumptions'!$B$59),'Assumptions'!$B$59,"Missing input")</f>
        <v>1.0</v>
      </c>
    </row>
    <row r="15" ht="30" customHeight="1">
      <c r="A15" s="4" t="inlineStr">
        <is>
          <t>Base</t>
        </is>
      </c>
      <c r="B15" s="16" t="n">
        <f>IF(ISNUMBER('Assumptions'!$B$28),'Assumptions'!$B$28,"Missing input")</f>
        <v>1000</v>
      </c>
      <c r="C15" s="19" t="n">
        <f>IF(ISNUMBER('Assumptions'!D7),'Assumptions'!D7,"Missing input")</f>
        <v>0.8</v>
      </c>
      <c r="D15" s="16" t="n">
        <f>IF(ISNUMBER('Assumptions'!D8),'Assumptions'!D8,"Missing input")</f>
        <v>1.3</v>
      </c>
      <c r="E15" s="16" t="n">
        <f>IF(ISNUMBER('Assumptions'!$B$60),'Assumptions'!$B$60,"Missing input")</f>
        <v>1.5</v>
      </c>
      <c r="F15" s="16" t="n">
        <f>IF(ISNUMBER('Assumptions'!$B$18),'Assumptions'!$B$18,"Missing input")</f>
        <v>996.74</v>
      </c>
      <c r="G15" s="16" t="n">
        <f>IF(ISNUMBER('Assumptions'!$B$19),'Assumptions'!$B$19,"Missing input")</f>
        <v>21500</v>
      </c>
      <c r="H15" s="20" t="n">
        <f>IF(ISNUMBER('Assumptions'!$B$17),'Assumptions'!$B$17,"Missing input")</f>
        <v>8760</v>
      </c>
      <c r="I15" s="14" t="n">
        <f>IF(COUNT(B15,C15,H15)=3,B15*C15*H15,"Missing input")</f>
        <v>7008000.0</v>
      </c>
      <c r="J15" s="14" t="n">
        <f>IF(COUNT(I15,D15)=2,I15*D15,"Missing input")</f>
        <v>9110400.0</v>
      </c>
      <c r="K15" s="14" t="n">
        <f>IF(COUNT(J15)=1,J15/1000000,"Missing input")</f>
        <v>9.1104</v>
      </c>
      <c r="L15" s="14" t="n">
        <f>IF(COUNT(J15,H15)=2,J15/H15,"Missing input")</f>
        <v>1040.0</v>
      </c>
      <c r="M15" s="14" t="n">
        <f>IF(COUNT(B15,D15)=2,B15*D15,"Missing input")</f>
        <v>1300.0</v>
      </c>
      <c r="N15" s="21" t="n">
        <f>IF(COUNT(I15,E15)=2,I15*1000*E15/1000,"Missing input")</f>
        <v>10512000.0</v>
      </c>
      <c r="O15" s="21" t="n">
        <f>IF(COUNT(N15)=1,N15/365,"Missing input")</f>
        <v>28800.0</v>
      </c>
      <c r="P15" s="21" t="n">
        <f>IF(COUNT(J15,F15)=2,J15*1000*F15,"Missing input")</f>
        <v>9080700096000.0</v>
      </c>
      <c r="Q15" s="21" t="n">
        <f>IF(COUNT(N15,G15)=2,N15*G15,"Missing input")</f>
        <v>226008000000.0</v>
      </c>
      <c r="R15" s="21" t="n">
        <f>IF(COUNT(P15,Q15)=2,SUM(P15:Q15),"Missing input")</f>
        <v>9306708096000.0</v>
      </c>
      <c r="S15" s="22" t="n">
        <f>IF(COUNT(P15,R15)=2,IF(R15=0,"n.a.",P15/R15),"Missing input")</f>
        <v>0.9757155808833052</v>
      </c>
      <c r="T15" s="22" t="n">
        <f>IF(COUNT(Q15,R15)=2,IF(R15=0,"n.a.",Q15/R15),"Missing input")</f>
        <v>0.024284419116694725</v>
      </c>
      <c r="U15" s="4" t="inlineStr">
        <is>
          <t>S</t>
        </is>
      </c>
      <c r="V15" s="12" t="inlineStr">
        <is>
          <t>Expansion scenario</t>
        </is>
      </c>
      <c r="W15" s="4" t="inlineStr">
        <is>
          <t>wue_l_per_kwh</t>
        </is>
      </c>
      <c r="X15" s="16" t="n">
        <f>IF(ISNUMBER('Assumptions'!$B$60),'Assumptions'!$B$60,"Missing input")</f>
        <v>1.5</v>
      </c>
    </row>
    <row r="16" ht="30" customHeight="1">
      <c r="A16" s="4" t="inlineStr">
        <is>
          <t>Base</t>
        </is>
      </c>
      <c r="B16" s="16" t="n">
        <f>IF(ISNUMBER('Assumptions'!$B$28),'Assumptions'!$B$28,"Missing input")</f>
        <v>1000</v>
      </c>
      <c r="C16" s="19" t="n">
        <f>IF(ISNUMBER('Assumptions'!$B$61),'Assumptions'!$B$61,"Missing input")</f>
        <v>0.6</v>
      </c>
      <c r="D16" s="16" t="n">
        <f>IF(ISNUMBER('Assumptions'!D8),'Assumptions'!D8,"Missing input")</f>
        <v>1.3</v>
      </c>
      <c r="E16" s="16" t="n">
        <f>IF(ISNUMBER('Assumptions'!D9),'Assumptions'!D9,"Missing input")</f>
        <v>0.5</v>
      </c>
      <c r="F16" s="16" t="n">
        <f>IF(ISNUMBER('Assumptions'!$B$18),'Assumptions'!$B$18,"Missing input")</f>
        <v>996.74</v>
      </c>
      <c r="G16" s="16" t="n">
        <f>IF(ISNUMBER('Assumptions'!$B$19),'Assumptions'!$B$19,"Missing input")</f>
        <v>21500</v>
      </c>
      <c r="H16" s="20" t="n">
        <f>IF(ISNUMBER('Assumptions'!$B$17),'Assumptions'!$B$17,"Missing input")</f>
        <v>8760</v>
      </c>
      <c r="I16" s="14" t="n">
        <f>IF(COUNT(B16,C16,H16)=3,B16*C16*H16,"Missing input")</f>
        <v>5256000.0</v>
      </c>
      <c r="J16" s="14" t="n">
        <f>IF(COUNT(I16,D16)=2,I16*D16,"Missing input")</f>
        <v>6832800.0</v>
      </c>
      <c r="K16" s="14" t="n">
        <f>IF(COUNT(J16)=1,J16/1000000,"Missing input")</f>
        <v>6.8328</v>
      </c>
      <c r="L16" s="14" t="n">
        <f>IF(COUNT(J16,H16)=2,J16/H16,"Missing input")</f>
        <v>780.0</v>
      </c>
      <c r="M16" s="14" t="n">
        <f>IF(COUNT(B16,D16)=2,B16*D16,"Missing input")</f>
        <v>1300.0</v>
      </c>
      <c r="N16" s="21" t="n">
        <f>IF(COUNT(I16,E16)=2,I16*1000*E16/1000,"Missing input")</f>
        <v>2628000.0</v>
      </c>
      <c r="O16" s="21" t="n">
        <f>IF(COUNT(N16)=1,N16/365,"Missing input")</f>
        <v>7200.0</v>
      </c>
      <c r="P16" s="21" t="n">
        <f>IF(COUNT(J16,F16)=2,J16*1000*F16,"Missing input")</f>
        <v>6810525072000.0</v>
      </c>
      <c r="Q16" s="21" t="n">
        <f>IF(COUNT(N16,G16)=2,N16*G16,"Missing input")</f>
        <v>56502000000.0</v>
      </c>
      <c r="R16" s="21" t="n">
        <f>IF(COUNT(P16,Q16)=2,SUM(P16:Q16),"Missing input")</f>
        <v>6867027072000.0</v>
      </c>
      <c r="S16" s="22" t="n">
        <f>IF(COUNT(P16,R16)=2,IF(R16=0,"n.a.",P16/R16),"Missing input")</f>
        <v>0.9917719852553976</v>
      </c>
      <c r="T16" s="22" t="n">
        <f>IF(COUNT(Q16,R16)=2,IF(R16=0,"n.a.",Q16/R16),"Missing input")</f>
        <v>0.008228014744602422</v>
      </c>
      <c r="U16" s="4" t="inlineStr">
        <is>
          <t>S</t>
        </is>
      </c>
      <c r="V16" s="12" t="inlineStr">
        <is>
          <t>Expansion scenario</t>
        </is>
      </c>
      <c r="W16" s="4" t="inlineStr">
        <is>
          <t>utilization</t>
        </is>
      </c>
      <c r="X16" s="16" t="n">
        <f>IF(ISNUMBER('Assumptions'!$B$61),'Assumptions'!$B$61,"Missing input")</f>
        <v>0.6</v>
      </c>
    </row>
    <row r="17" ht="30" customHeight="1">
      <c r="A17" s="4" t="inlineStr">
        <is>
          <t>Base</t>
        </is>
      </c>
      <c r="B17" s="16" t="n">
        <f>IF(ISNUMBER('Assumptions'!$B$28),'Assumptions'!$B$28,"Missing input")</f>
        <v>1000</v>
      </c>
      <c r="C17" s="19" t="n">
        <f>IF(ISNUMBER('Assumptions'!$B$62),'Assumptions'!$B$62,"Missing input")</f>
        <v>0.7</v>
      </c>
      <c r="D17" s="16" t="n">
        <f>IF(ISNUMBER('Assumptions'!D8),'Assumptions'!D8,"Missing input")</f>
        <v>1.3</v>
      </c>
      <c r="E17" s="16" t="n">
        <f>IF(ISNUMBER('Assumptions'!D9),'Assumptions'!D9,"Missing input")</f>
        <v>0.5</v>
      </c>
      <c r="F17" s="16" t="n">
        <f>IF(ISNUMBER('Assumptions'!$B$18),'Assumptions'!$B$18,"Missing input")</f>
        <v>996.74</v>
      </c>
      <c r="G17" s="16" t="n">
        <f>IF(ISNUMBER('Assumptions'!$B$19),'Assumptions'!$B$19,"Missing input")</f>
        <v>21500</v>
      </c>
      <c r="H17" s="20" t="n">
        <f>IF(ISNUMBER('Assumptions'!$B$17),'Assumptions'!$B$17,"Missing input")</f>
        <v>8760</v>
      </c>
      <c r="I17" s="14" t="n">
        <f>IF(COUNT(B17,C17,H17)=3,B17*C17*H17,"Missing input")</f>
        <v>6132000.0</v>
      </c>
      <c r="J17" s="14" t="n">
        <f>IF(COUNT(I17,D17)=2,I17*D17,"Missing input")</f>
        <v>7971600.0</v>
      </c>
      <c r="K17" s="14" t="n">
        <f>IF(COUNT(J17)=1,J17/1000000,"Missing input")</f>
        <v>7.9716</v>
      </c>
      <c r="L17" s="14" t="n">
        <f>IF(COUNT(J17,H17)=2,J17/H17,"Missing input")</f>
        <v>910.0</v>
      </c>
      <c r="M17" s="14" t="n">
        <f>IF(COUNT(B17,D17)=2,B17*D17,"Missing input")</f>
        <v>1300.0</v>
      </c>
      <c r="N17" s="21" t="n">
        <f>IF(COUNT(I17,E17)=2,I17*1000*E17/1000,"Missing input")</f>
        <v>3066000.0</v>
      </c>
      <c r="O17" s="21" t="n">
        <f>IF(COUNT(N17)=1,N17/365,"Missing input")</f>
        <v>8400.0</v>
      </c>
      <c r="P17" s="21" t="n">
        <f>IF(COUNT(J17,F17)=2,J17*1000*F17,"Missing input")</f>
        <v>7945612584000.0</v>
      </c>
      <c r="Q17" s="21" t="n">
        <f>IF(COUNT(N17,G17)=2,N17*G17,"Missing input")</f>
        <v>65919000000.0</v>
      </c>
      <c r="R17" s="21" t="n">
        <f>IF(COUNT(P17,Q17)=2,SUM(P17:Q17),"Missing input")</f>
        <v>8011531584000.0</v>
      </c>
      <c r="S17" s="22" t="n">
        <f>IF(COUNT(P17,R17)=2,IF(R17=0,"n.a.",P17/R17),"Missing input")</f>
        <v>0.9917719852553976</v>
      </c>
      <c r="T17" s="22" t="n">
        <f>IF(COUNT(Q17,R17)=2,IF(R17=0,"n.a.",Q17/R17),"Missing input")</f>
        <v>0.008228014744602422</v>
      </c>
      <c r="U17" s="4" t="inlineStr">
        <is>
          <t>S</t>
        </is>
      </c>
      <c r="V17" s="12" t="inlineStr">
        <is>
          <t>Expansion scenario</t>
        </is>
      </c>
      <c r="W17" s="4" t="inlineStr">
        <is>
          <t>utilization</t>
        </is>
      </c>
      <c r="X17" s="16" t="n">
        <f>IF(ISNUMBER('Assumptions'!$B$62),'Assumptions'!$B$62,"Missing input")</f>
        <v>0.7</v>
      </c>
    </row>
    <row r="18" ht="30" customHeight="1">
      <c r="A18" s="4" t="inlineStr">
        <is>
          <t>Base</t>
        </is>
      </c>
      <c r="B18" s="16" t="n">
        <f>IF(ISNUMBER('Assumptions'!$B$28),'Assumptions'!$B$28,"Missing input")</f>
        <v>1000</v>
      </c>
      <c r="C18" s="19" t="n">
        <f>IF(ISNUMBER('Assumptions'!$B$63),'Assumptions'!$B$63,"Missing input")</f>
        <v>0.8</v>
      </c>
      <c r="D18" s="16" t="n">
        <f>IF(ISNUMBER('Assumptions'!D8),'Assumptions'!D8,"Missing input")</f>
        <v>1.3</v>
      </c>
      <c r="E18" s="16" t="n">
        <f>IF(ISNUMBER('Assumptions'!D9),'Assumptions'!D9,"Missing input")</f>
        <v>0.5</v>
      </c>
      <c r="F18" s="16" t="n">
        <f>IF(ISNUMBER('Assumptions'!$B$18),'Assumptions'!$B$18,"Missing input")</f>
        <v>996.74</v>
      </c>
      <c r="G18" s="16" t="n">
        <f>IF(ISNUMBER('Assumptions'!$B$19),'Assumptions'!$B$19,"Missing input")</f>
        <v>21500</v>
      </c>
      <c r="H18" s="20" t="n">
        <f>IF(ISNUMBER('Assumptions'!$B$17),'Assumptions'!$B$17,"Missing input")</f>
        <v>8760</v>
      </c>
      <c r="I18" s="14" t="n">
        <f>IF(COUNT(B18,C18,H18)=3,B18*C18*H18,"Missing input")</f>
        <v>7008000.0</v>
      </c>
      <c r="J18" s="14" t="n">
        <f>IF(COUNT(I18,D18)=2,I18*D18,"Missing input")</f>
        <v>9110400.0</v>
      </c>
      <c r="K18" s="14" t="n">
        <f>IF(COUNT(J18)=1,J18/1000000,"Missing input")</f>
        <v>9.1104</v>
      </c>
      <c r="L18" s="14" t="n">
        <f>IF(COUNT(J18,H18)=2,J18/H18,"Missing input")</f>
        <v>1040.0</v>
      </c>
      <c r="M18" s="14" t="n">
        <f>IF(COUNT(B18,D18)=2,B18*D18,"Missing input")</f>
        <v>1300.0</v>
      </c>
      <c r="N18" s="21" t="n">
        <f>IF(COUNT(I18,E18)=2,I18*1000*E18/1000,"Missing input")</f>
        <v>3504000.0</v>
      </c>
      <c r="O18" s="21" t="n">
        <f>IF(COUNT(N18)=1,N18/365,"Missing input")</f>
        <v>9600.0</v>
      </c>
      <c r="P18" s="21" t="n">
        <f>IF(COUNT(J18,F18)=2,J18*1000*F18,"Missing input")</f>
        <v>9080700096000.0</v>
      </c>
      <c r="Q18" s="21" t="n">
        <f>IF(COUNT(N18,G18)=2,N18*G18,"Missing input")</f>
        <v>75336000000.0</v>
      </c>
      <c r="R18" s="21" t="n">
        <f>IF(COUNT(P18,Q18)=2,SUM(P18:Q18),"Missing input")</f>
        <v>9156036096000.0</v>
      </c>
      <c r="S18" s="22" t="n">
        <f>IF(COUNT(P18,R18)=2,IF(R18=0,"n.a.",P18/R18),"Missing input")</f>
        <v>0.9917719852553976</v>
      </c>
      <c r="T18" s="22" t="n">
        <f>IF(COUNT(Q18,R18)=2,IF(R18=0,"n.a.",Q18/R18),"Missing input")</f>
        <v>0.008228014744602422</v>
      </c>
      <c r="U18" s="4" t="inlineStr">
        <is>
          <t>S</t>
        </is>
      </c>
      <c r="V18" s="12" t="inlineStr">
        <is>
          <t>Expansion scenario</t>
        </is>
      </c>
      <c r="W18" s="4" t="inlineStr">
        <is>
          <t>utilization</t>
        </is>
      </c>
      <c r="X18" s="16" t="n">
        <f>IF(ISNUMBER('Assumptions'!$B$63),'Assumptions'!$B$63,"Missing input")</f>
        <v>0.8</v>
      </c>
    </row>
    <row r="19" ht="30" customHeight="1">
      <c r="A19" s="4" t="inlineStr">
        <is>
          <t>Base</t>
        </is>
      </c>
      <c r="B19" s="16" t="n">
        <f>IF(ISNUMBER('Assumptions'!$B$28),'Assumptions'!$B$28,"Missing input")</f>
        <v>1000</v>
      </c>
      <c r="C19" s="19" t="n">
        <f>IF(ISNUMBER('Assumptions'!$B$64),'Assumptions'!$B$64,"Missing input")</f>
        <v>0.9</v>
      </c>
      <c r="D19" s="16" t="n">
        <f>IF(ISNUMBER('Assumptions'!D8),'Assumptions'!D8,"Missing input")</f>
        <v>1.3</v>
      </c>
      <c r="E19" s="16" t="n">
        <f>IF(ISNUMBER('Assumptions'!D9),'Assumptions'!D9,"Missing input")</f>
        <v>0.5</v>
      </c>
      <c r="F19" s="16" t="n">
        <f>IF(ISNUMBER('Assumptions'!$B$18),'Assumptions'!$B$18,"Missing input")</f>
        <v>996.74</v>
      </c>
      <c r="G19" s="16" t="n">
        <f>IF(ISNUMBER('Assumptions'!$B$19),'Assumptions'!$B$19,"Missing input")</f>
        <v>21500</v>
      </c>
      <c r="H19" s="20" t="n">
        <f>IF(ISNUMBER('Assumptions'!$B$17),'Assumptions'!$B$17,"Missing input")</f>
        <v>8760</v>
      </c>
      <c r="I19" s="14" t="n">
        <f>IF(COUNT(B19,C19,H19)=3,B19*C19*H19,"Missing input")</f>
        <v>7884000.0</v>
      </c>
      <c r="J19" s="14" t="n">
        <f>IF(COUNT(I19,D19)=2,I19*D19,"Missing input")</f>
        <v>10249200.0</v>
      </c>
      <c r="K19" s="14" t="n">
        <f>IF(COUNT(J19)=1,J19/1000000,"Missing input")</f>
        <v>10.2492</v>
      </c>
      <c r="L19" s="14" t="n">
        <f>IF(COUNT(J19,H19)=2,J19/H19,"Missing input")</f>
        <v>1170.0</v>
      </c>
      <c r="M19" s="14" t="n">
        <f>IF(COUNT(B19,D19)=2,B19*D19,"Missing input")</f>
        <v>1300.0</v>
      </c>
      <c r="N19" s="21" t="n">
        <f>IF(COUNT(I19,E19)=2,I19*1000*E19/1000,"Missing input")</f>
        <v>3942000.0</v>
      </c>
      <c r="O19" s="21" t="n">
        <f>IF(COUNT(N19)=1,N19/365,"Missing input")</f>
        <v>10800.0</v>
      </c>
      <c r="P19" s="21" t="n">
        <f>IF(COUNT(J19,F19)=2,J19*1000*F19,"Missing input")</f>
        <v>10215787608000.0</v>
      </c>
      <c r="Q19" s="21" t="n">
        <f>IF(COUNT(N19,G19)=2,N19*G19,"Missing input")</f>
        <v>84753000000.0</v>
      </c>
      <c r="R19" s="21" t="n">
        <f>IF(COUNT(P19,Q19)=2,SUM(P19:Q19),"Missing input")</f>
        <v>10300540608000.0</v>
      </c>
      <c r="S19" s="22" t="n">
        <f>IF(COUNT(P19,R19)=2,IF(R19=0,"n.a.",P19/R19),"Missing input")</f>
        <v>0.9917719852553976</v>
      </c>
      <c r="T19" s="22" t="n">
        <f>IF(COUNT(Q19,R19)=2,IF(R19=0,"n.a.",Q19/R19),"Missing input")</f>
        <v>0.008228014744602422</v>
      </c>
      <c r="U19" s="4" t="inlineStr">
        <is>
          <t>S</t>
        </is>
      </c>
      <c r="V19" s="12" t="inlineStr">
        <is>
          <t>Expansion scenario</t>
        </is>
      </c>
      <c r="W19" s="4" t="inlineStr">
        <is>
          <t>utilization</t>
        </is>
      </c>
      <c r="X19" s="16" t="n">
        <f>IF(ISNUMBER('Assumptions'!$B$64),'Assumptions'!$B$64,"Missing input")</f>
        <v>0.9</v>
      </c>
    </row>
    <row r="20" ht="30" customHeight="1">
      <c r="A20" s="4" t="inlineStr">
        <is>
          <t>Base</t>
        </is>
      </c>
      <c r="B20" s="16" t="n">
        <f>IF(ISNUMBER('Assumptions'!$B$28),'Assumptions'!$B$28,"Missing input")</f>
        <v>1000</v>
      </c>
      <c r="C20" s="19" t="n">
        <f>IF(ISNUMBER('Assumptions'!$B$65),'Assumptions'!$B$65,"Missing input")</f>
        <v>0.95</v>
      </c>
      <c r="D20" s="16" t="n">
        <f>IF(ISNUMBER('Assumptions'!D8),'Assumptions'!D8,"Missing input")</f>
        <v>1.3</v>
      </c>
      <c r="E20" s="16" t="n">
        <f>IF(ISNUMBER('Assumptions'!D9),'Assumptions'!D9,"Missing input")</f>
        <v>0.5</v>
      </c>
      <c r="F20" s="16" t="n">
        <f>IF(ISNUMBER('Assumptions'!$B$18),'Assumptions'!$B$18,"Missing input")</f>
        <v>996.74</v>
      </c>
      <c r="G20" s="16" t="n">
        <f>IF(ISNUMBER('Assumptions'!$B$19),'Assumptions'!$B$19,"Missing input")</f>
        <v>21500</v>
      </c>
      <c r="H20" s="20" t="n">
        <f>IF(ISNUMBER('Assumptions'!$B$17),'Assumptions'!$B$17,"Missing input")</f>
        <v>8760</v>
      </c>
      <c r="I20" s="14" t="n">
        <f>IF(COUNT(B20,C20,H20)=3,B20*C20*H20,"Missing input")</f>
        <v>8322000.0</v>
      </c>
      <c r="J20" s="14" t="n">
        <f>IF(COUNT(I20,D20)=2,I20*D20,"Missing input")</f>
        <v>10818600.0</v>
      </c>
      <c r="K20" s="14" t="n">
        <f>IF(COUNT(J20)=1,J20/1000000,"Missing input")</f>
        <v>10.8186</v>
      </c>
      <c r="L20" s="14" t="n">
        <f>IF(COUNT(J20,H20)=2,J20/H20,"Missing input")</f>
        <v>1235.0</v>
      </c>
      <c r="M20" s="14" t="n">
        <f>IF(COUNT(B20,D20)=2,B20*D20,"Missing input")</f>
        <v>1300.0</v>
      </c>
      <c r="N20" s="21" t="n">
        <f>IF(COUNT(I20,E20)=2,I20*1000*E20/1000,"Missing input")</f>
        <v>4161000.0</v>
      </c>
      <c r="O20" s="21" t="n">
        <f>IF(COUNT(N20)=1,N20/365,"Missing input")</f>
        <v>11400.0</v>
      </c>
      <c r="P20" s="21" t="n">
        <f>IF(COUNT(J20,F20)=2,J20*1000*F20,"Missing input")</f>
        <v>10783331364000.0</v>
      </c>
      <c r="Q20" s="21" t="n">
        <f>IF(COUNT(N20,G20)=2,N20*G20,"Missing input")</f>
        <v>89461500000.0</v>
      </c>
      <c r="R20" s="21" t="n">
        <f>IF(COUNT(P20,Q20)=2,SUM(P20:Q20),"Missing input")</f>
        <v>10872792864000.0</v>
      </c>
      <c r="S20" s="22" t="n">
        <f>IF(COUNT(P20,R20)=2,IF(R20=0,"n.a.",P20/R20),"Missing input")</f>
        <v>0.9917719852553976</v>
      </c>
      <c r="T20" s="22" t="n">
        <f>IF(COUNT(Q20,R20)=2,IF(R20=0,"n.a.",Q20/R20),"Missing input")</f>
        <v>0.008228014744602422</v>
      </c>
      <c r="U20" s="4" t="inlineStr">
        <is>
          <t>S</t>
        </is>
      </c>
      <c r="V20" s="12" t="inlineStr">
        <is>
          <t>Expansion scenario</t>
        </is>
      </c>
      <c r="W20" s="4" t="inlineStr">
        <is>
          <t>utilization</t>
        </is>
      </c>
      <c r="X20" s="16" t="n">
        <f>IF(ISNUMBER('Assumptions'!$B$65),'Assumptions'!$B$65,"Missing input")</f>
        <v>0.95</v>
      </c>
    </row>
    <row r="21" ht="30" customHeight="1">
      <c r="A21" s="4" t="inlineStr">
        <is>
          <t>Base</t>
        </is>
      </c>
      <c r="B21" s="16" t="n">
        <f>IF(ISNUMBER('Assumptions'!$B$28),'Assumptions'!$B$28,"Missing input")</f>
        <v>1000</v>
      </c>
      <c r="C21" s="19" t="n">
        <f>IF(ISNUMBER('Assumptions'!D7),'Assumptions'!D7,"Missing input")</f>
        <v>0.8</v>
      </c>
      <c r="D21" s="16" t="n">
        <f>IF(ISNUMBER('Assumptions'!D8),'Assumptions'!D8,"Missing input")</f>
        <v>1.3</v>
      </c>
      <c r="E21" s="16" t="n">
        <f>IF(ISNUMBER('Assumptions'!D9),'Assumptions'!D9,"Missing input")</f>
        <v>0.5</v>
      </c>
      <c r="F21" s="16" t="n">
        <f>IF(COUNT('Assumptions'!$B$18,'Assumptions'!$B$66)=2,'Assumptions'!$B$18*'Assumptions'!$B$66,"Missing input")</f>
        <v>797.392</v>
      </c>
      <c r="G21" s="16" t="n">
        <f>IF(ISNUMBER('Assumptions'!$B$19),'Assumptions'!$B$19,"Missing input")</f>
        <v>21500</v>
      </c>
      <c r="H21" s="20" t="n">
        <f>IF(ISNUMBER('Assumptions'!$B$17),'Assumptions'!$B$17,"Missing input")</f>
        <v>8760</v>
      </c>
      <c r="I21" s="14" t="n">
        <f>IF(COUNT(B21,C21,H21)=3,B21*C21*H21,"Missing input")</f>
        <v>7008000.0</v>
      </c>
      <c r="J21" s="14" t="n">
        <f>IF(COUNT(I21,D21)=2,I21*D21,"Missing input")</f>
        <v>9110400.0</v>
      </c>
      <c r="K21" s="14" t="n">
        <f>IF(COUNT(J21)=1,J21/1000000,"Missing input")</f>
        <v>9.1104</v>
      </c>
      <c r="L21" s="14" t="n">
        <f>IF(COUNT(J21,H21)=2,J21/H21,"Missing input")</f>
        <v>1040.0</v>
      </c>
      <c r="M21" s="14" t="n">
        <f>IF(COUNT(B21,D21)=2,B21*D21,"Missing input")</f>
        <v>1300.0</v>
      </c>
      <c r="N21" s="21" t="n">
        <f>IF(COUNT(I21,E21)=2,I21*1000*E21/1000,"Missing input")</f>
        <v>3504000.0</v>
      </c>
      <c r="O21" s="21" t="n">
        <f>IF(COUNT(N21)=1,N21/365,"Missing input")</f>
        <v>9600.0</v>
      </c>
      <c r="P21" s="21" t="n">
        <f>IF(COUNT(J21,F21)=2,J21*1000*F21,"Missing input")</f>
        <v>7264560076800.0</v>
      </c>
      <c r="Q21" s="21" t="n">
        <f>IF(COUNT(N21,G21)=2,N21*G21,"Missing input")</f>
        <v>75336000000.0</v>
      </c>
      <c r="R21" s="21" t="n">
        <f>IF(COUNT(P21,Q21)=2,SUM(P21:Q21),"Missing input")</f>
        <v>7339896076800.0</v>
      </c>
      <c r="S21" s="22" t="n">
        <f>IF(COUNT(P21,R21)=2,IF(R21=0,"n.a.",P21/R21),"Missing input")</f>
        <v>0.9897360944607755</v>
      </c>
      <c r="T21" s="22" t="n">
        <f>IF(COUNT(Q21,R21)=2,IF(R21=0,"n.a.",Q21/R21),"Missing input")</f>
        <v>0.010263905539224542</v>
      </c>
      <c r="U21" s="4" t="inlineStr">
        <is>
          <t>S</t>
        </is>
      </c>
      <c r="V21" s="12" t="inlineStr">
        <is>
          <t>Expansion scenario</t>
        </is>
      </c>
      <c r="W21" s="4" t="inlineStr">
        <is>
          <t>electricity_tariff_multiplier</t>
        </is>
      </c>
      <c r="X21" s="16" t="n">
        <f>IF(ISNUMBER('Assumptions'!$B$66),'Assumptions'!$B$66,"Missing input")</f>
        <v>0.8</v>
      </c>
    </row>
    <row r="22" ht="30" customHeight="1">
      <c r="A22" s="4" t="inlineStr">
        <is>
          <t>Base</t>
        </is>
      </c>
      <c r="B22" s="16" t="n">
        <f>IF(ISNUMBER('Assumptions'!$B$28),'Assumptions'!$B$28,"Missing input")</f>
        <v>1000</v>
      </c>
      <c r="C22" s="19" t="n">
        <f>IF(ISNUMBER('Assumptions'!D7),'Assumptions'!D7,"Missing input")</f>
        <v>0.8</v>
      </c>
      <c r="D22" s="16" t="n">
        <f>IF(ISNUMBER('Assumptions'!D8),'Assumptions'!D8,"Missing input")</f>
        <v>1.3</v>
      </c>
      <c r="E22" s="16" t="n">
        <f>IF(ISNUMBER('Assumptions'!D9),'Assumptions'!D9,"Missing input")</f>
        <v>0.5</v>
      </c>
      <c r="F22" s="16" t="n">
        <f>IF(COUNT('Assumptions'!$B$18,'Assumptions'!$B$67)=2,'Assumptions'!$B$18*'Assumptions'!$B$67,"Missing input")</f>
        <v>996.74</v>
      </c>
      <c r="G22" s="16" t="n">
        <f>IF(ISNUMBER('Assumptions'!$B$19),'Assumptions'!$B$19,"Missing input")</f>
        <v>21500</v>
      </c>
      <c r="H22" s="20" t="n">
        <f>IF(ISNUMBER('Assumptions'!$B$17),'Assumptions'!$B$17,"Missing input")</f>
        <v>8760</v>
      </c>
      <c r="I22" s="14" t="n">
        <f>IF(COUNT(B22,C22,H22)=3,B22*C22*H22,"Missing input")</f>
        <v>7008000.0</v>
      </c>
      <c r="J22" s="14" t="n">
        <f>IF(COUNT(I22,D22)=2,I22*D22,"Missing input")</f>
        <v>9110400.0</v>
      </c>
      <c r="K22" s="14" t="n">
        <f>IF(COUNT(J22)=1,J22/1000000,"Missing input")</f>
        <v>9.1104</v>
      </c>
      <c r="L22" s="14" t="n">
        <f>IF(COUNT(J22,H22)=2,J22/H22,"Missing input")</f>
        <v>1040.0</v>
      </c>
      <c r="M22" s="14" t="n">
        <f>IF(COUNT(B22,D22)=2,B22*D22,"Missing input")</f>
        <v>1300.0</v>
      </c>
      <c r="N22" s="21" t="n">
        <f>IF(COUNT(I22,E22)=2,I22*1000*E22/1000,"Missing input")</f>
        <v>3504000.0</v>
      </c>
      <c r="O22" s="21" t="n">
        <f>IF(COUNT(N22)=1,N22/365,"Missing input")</f>
        <v>9600.0</v>
      </c>
      <c r="P22" s="21" t="n">
        <f>IF(COUNT(J22,F22)=2,J22*1000*F22,"Missing input")</f>
        <v>9080700096000.0</v>
      </c>
      <c r="Q22" s="21" t="n">
        <f>IF(COUNT(N22,G22)=2,N22*G22,"Missing input")</f>
        <v>75336000000.0</v>
      </c>
      <c r="R22" s="21" t="n">
        <f>IF(COUNT(P22,Q22)=2,SUM(P22:Q22),"Missing input")</f>
        <v>9156036096000.0</v>
      </c>
      <c r="S22" s="22" t="n">
        <f>IF(COUNT(P22,R22)=2,IF(R22=0,"n.a.",P22/R22),"Missing input")</f>
        <v>0.9917719852553976</v>
      </c>
      <c r="T22" s="22" t="n">
        <f>IF(COUNT(Q22,R22)=2,IF(R22=0,"n.a.",Q22/R22),"Missing input")</f>
        <v>0.008228014744602422</v>
      </c>
      <c r="U22" s="4" t="inlineStr">
        <is>
          <t>S</t>
        </is>
      </c>
      <c r="V22" s="12" t="inlineStr">
        <is>
          <t>Expansion scenario</t>
        </is>
      </c>
      <c r="W22" s="4" t="inlineStr">
        <is>
          <t>electricity_tariff_multiplier</t>
        </is>
      </c>
      <c r="X22" s="16" t="n">
        <f>IF(ISNUMBER('Assumptions'!$B$67),'Assumptions'!$B$67,"Missing input")</f>
        <v>1.0</v>
      </c>
    </row>
    <row r="23" ht="30" customHeight="1">
      <c r="A23" s="4" t="inlineStr">
        <is>
          <t>Base</t>
        </is>
      </c>
      <c r="B23" s="16" t="n">
        <f>IF(ISNUMBER('Assumptions'!$B$28),'Assumptions'!$B$28,"Missing input")</f>
        <v>1000</v>
      </c>
      <c r="C23" s="19" t="n">
        <f>IF(ISNUMBER('Assumptions'!D7),'Assumptions'!D7,"Missing input")</f>
        <v>0.8</v>
      </c>
      <c r="D23" s="16" t="n">
        <f>IF(ISNUMBER('Assumptions'!D8),'Assumptions'!D8,"Missing input")</f>
        <v>1.3</v>
      </c>
      <c r="E23" s="16" t="n">
        <f>IF(ISNUMBER('Assumptions'!D9),'Assumptions'!D9,"Missing input")</f>
        <v>0.5</v>
      </c>
      <c r="F23" s="16" t="n">
        <f>IF(COUNT('Assumptions'!$B$18,'Assumptions'!$B$68)=2,'Assumptions'!$B$18*'Assumptions'!$B$68,"Missing input")</f>
        <v>1196.088</v>
      </c>
      <c r="G23" s="16" t="n">
        <f>IF(ISNUMBER('Assumptions'!$B$19),'Assumptions'!$B$19,"Missing input")</f>
        <v>21500</v>
      </c>
      <c r="H23" s="20" t="n">
        <f>IF(ISNUMBER('Assumptions'!$B$17),'Assumptions'!$B$17,"Missing input")</f>
        <v>8760</v>
      </c>
      <c r="I23" s="14" t="n">
        <f>IF(COUNT(B23,C23,H23)=3,B23*C23*H23,"Missing input")</f>
        <v>7008000.0</v>
      </c>
      <c r="J23" s="14" t="n">
        <f>IF(COUNT(I23,D23)=2,I23*D23,"Missing input")</f>
        <v>9110400.0</v>
      </c>
      <c r="K23" s="14" t="n">
        <f>IF(COUNT(J23)=1,J23/1000000,"Missing input")</f>
        <v>9.1104</v>
      </c>
      <c r="L23" s="14" t="n">
        <f>IF(COUNT(J23,H23)=2,J23/H23,"Missing input")</f>
        <v>1040.0</v>
      </c>
      <c r="M23" s="14" t="n">
        <f>IF(COUNT(B23,D23)=2,B23*D23,"Missing input")</f>
        <v>1300.0</v>
      </c>
      <c r="N23" s="21" t="n">
        <f>IF(COUNT(I23,E23)=2,I23*1000*E23/1000,"Missing input")</f>
        <v>3504000.0</v>
      </c>
      <c r="O23" s="21" t="n">
        <f>IF(COUNT(N23)=1,N23/365,"Missing input")</f>
        <v>9600.0</v>
      </c>
      <c r="P23" s="21" t="n">
        <f>IF(COUNT(J23,F23)=2,J23*1000*F23,"Missing input")</f>
        <v>10896840115200.0</v>
      </c>
      <c r="Q23" s="21" t="n">
        <f>IF(COUNT(N23,G23)=2,N23*G23,"Missing input")</f>
        <v>75336000000.0</v>
      </c>
      <c r="R23" s="21" t="n">
        <f>IF(COUNT(P23,Q23)=2,SUM(P23:Q23),"Missing input")</f>
        <v>10972176115200.0</v>
      </c>
      <c r="S23" s="22" t="n">
        <f>IF(COUNT(P23,R23)=2,IF(R23=0,"n.a.",P23/R23),"Missing input")</f>
        <v>0.9931339053247937</v>
      </c>
      <c r="T23" s="22" t="n">
        <f>IF(COUNT(Q23,R23)=2,IF(R23=0,"n.a.",Q23/R23),"Missing input")</f>
        <v>0.006866094675206258</v>
      </c>
      <c r="U23" s="4" t="inlineStr">
        <is>
          <t>S</t>
        </is>
      </c>
      <c r="V23" s="12" t="inlineStr">
        <is>
          <t>Expansion scenario</t>
        </is>
      </c>
      <c r="W23" s="4" t="inlineStr">
        <is>
          <t>electricity_tariff_multiplier</t>
        </is>
      </c>
      <c r="X23" s="16" t="n">
        <f>IF(ISNUMBER('Assumptions'!$B$68),'Assumptions'!$B$68,"Missing input")</f>
        <v>1.2</v>
      </c>
    </row>
    <row r="24" ht="30" customHeight="1">
      <c r="A24" s="4" t="inlineStr">
        <is>
          <t>Base</t>
        </is>
      </c>
      <c r="B24" s="16" t="n">
        <f>IF(ISNUMBER('Assumptions'!$B$28),'Assumptions'!$B$28,"Missing input")</f>
        <v>1000</v>
      </c>
      <c r="C24" s="19" t="n">
        <f>IF(ISNUMBER('Assumptions'!D7),'Assumptions'!D7,"Missing input")</f>
        <v>0.8</v>
      </c>
      <c r="D24" s="16" t="n">
        <f>IF(ISNUMBER('Assumptions'!D8),'Assumptions'!D8,"Missing input")</f>
        <v>1.3</v>
      </c>
      <c r="E24" s="16" t="n">
        <f>IF(ISNUMBER('Assumptions'!D9),'Assumptions'!D9,"Missing input")</f>
        <v>0.5</v>
      </c>
      <c r="F24" s="16" t="n">
        <f>IF(ISNUMBER('Assumptions'!$B$18),'Assumptions'!$B$18,"Missing input")</f>
        <v>996.74</v>
      </c>
      <c r="G24" s="16" t="n">
        <f>IF(COUNT('Assumptions'!$B$19,'Assumptions'!$B$69)=2,'Assumptions'!$B$19*'Assumptions'!$B$69,"Missing input")</f>
        <v>17200.0</v>
      </c>
      <c r="H24" s="20" t="n">
        <f>IF(ISNUMBER('Assumptions'!$B$17),'Assumptions'!$B$17,"Missing input")</f>
        <v>8760</v>
      </c>
      <c r="I24" s="14" t="n">
        <f>IF(COUNT(B24,C24,H24)=3,B24*C24*H24,"Missing input")</f>
        <v>7008000.0</v>
      </c>
      <c r="J24" s="14" t="n">
        <f>IF(COUNT(I24,D24)=2,I24*D24,"Missing input")</f>
        <v>9110400.0</v>
      </c>
      <c r="K24" s="14" t="n">
        <f>IF(COUNT(J24)=1,J24/1000000,"Missing input")</f>
        <v>9.1104</v>
      </c>
      <c r="L24" s="14" t="n">
        <f>IF(COUNT(J24,H24)=2,J24/H24,"Missing input")</f>
        <v>1040.0</v>
      </c>
      <c r="M24" s="14" t="n">
        <f>IF(COUNT(B24,D24)=2,B24*D24,"Missing input")</f>
        <v>1300.0</v>
      </c>
      <c r="N24" s="21" t="n">
        <f>IF(COUNT(I24,E24)=2,I24*1000*E24/1000,"Missing input")</f>
        <v>3504000.0</v>
      </c>
      <c r="O24" s="21" t="n">
        <f>IF(COUNT(N24)=1,N24/365,"Missing input")</f>
        <v>9600.0</v>
      </c>
      <c r="P24" s="21" t="n">
        <f>IF(COUNT(J24,F24)=2,J24*1000*F24,"Missing input")</f>
        <v>9080700096000.0</v>
      </c>
      <c r="Q24" s="21" t="n">
        <f>IF(COUNT(N24,G24)=2,N24*G24,"Missing input")</f>
        <v>60268800000.0</v>
      </c>
      <c r="R24" s="21" t="n">
        <f>IF(COUNT(P24,Q24)=2,SUM(P24:Q24),"Missing input")</f>
        <v>9140968896000.0</v>
      </c>
      <c r="S24" s="22" t="n">
        <f>IF(COUNT(P24,R24)=2,IF(R24=0,"n.a.",P24/R24),"Missing input")</f>
        <v>0.9934067383134436</v>
      </c>
      <c r="T24" s="22" t="n">
        <f>IF(COUNT(Q24,R24)=2,IF(R24=0,"n.a.",Q24/R24),"Missing input")</f>
        <v>0.006593261686556339</v>
      </c>
      <c r="U24" s="4" t="inlineStr">
        <is>
          <t>S</t>
        </is>
      </c>
      <c r="V24" s="12" t="inlineStr">
        <is>
          <t>Expansion scenario</t>
        </is>
      </c>
      <c r="W24" s="4" t="inlineStr">
        <is>
          <t>water_tariff_multiplier</t>
        </is>
      </c>
      <c r="X24" s="16" t="n">
        <f>IF(ISNUMBER('Assumptions'!$B$69),'Assumptions'!$B$69,"Missing input")</f>
        <v>0.8</v>
      </c>
    </row>
    <row r="25" ht="30" customHeight="1">
      <c r="A25" s="4" t="inlineStr">
        <is>
          <t>Base</t>
        </is>
      </c>
      <c r="B25" s="16" t="n">
        <f>IF(ISNUMBER('Assumptions'!$B$28),'Assumptions'!$B$28,"Missing input")</f>
        <v>1000</v>
      </c>
      <c r="C25" s="19" t="n">
        <f>IF(ISNUMBER('Assumptions'!D7),'Assumptions'!D7,"Missing input")</f>
        <v>0.8</v>
      </c>
      <c r="D25" s="16" t="n">
        <f>IF(ISNUMBER('Assumptions'!D8),'Assumptions'!D8,"Missing input")</f>
        <v>1.3</v>
      </c>
      <c r="E25" s="16" t="n">
        <f>IF(ISNUMBER('Assumptions'!D9),'Assumptions'!D9,"Missing input")</f>
        <v>0.5</v>
      </c>
      <c r="F25" s="16" t="n">
        <f>IF(ISNUMBER('Assumptions'!$B$18),'Assumptions'!$B$18,"Missing input")</f>
        <v>996.74</v>
      </c>
      <c r="G25" s="16" t="n">
        <f>IF(COUNT('Assumptions'!$B$19,'Assumptions'!$B$70)=2,'Assumptions'!$B$19*'Assumptions'!$B$70,"Missing input")</f>
        <v>21500.0</v>
      </c>
      <c r="H25" s="20" t="n">
        <f>IF(ISNUMBER('Assumptions'!$B$17),'Assumptions'!$B$17,"Missing input")</f>
        <v>8760</v>
      </c>
      <c r="I25" s="14" t="n">
        <f>IF(COUNT(B25,C25,H25)=3,B25*C25*H25,"Missing input")</f>
        <v>7008000.0</v>
      </c>
      <c r="J25" s="14" t="n">
        <f>IF(COUNT(I25,D25)=2,I25*D25,"Missing input")</f>
        <v>9110400.0</v>
      </c>
      <c r="K25" s="14" t="n">
        <f>IF(COUNT(J25)=1,J25/1000000,"Missing input")</f>
        <v>9.1104</v>
      </c>
      <c r="L25" s="14" t="n">
        <f>IF(COUNT(J25,H25)=2,J25/H25,"Missing input")</f>
        <v>1040.0</v>
      </c>
      <c r="M25" s="14" t="n">
        <f>IF(COUNT(B25,D25)=2,B25*D25,"Missing input")</f>
        <v>1300.0</v>
      </c>
      <c r="N25" s="21" t="n">
        <f>IF(COUNT(I25,E25)=2,I25*1000*E25/1000,"Missing input")</f>
        <v>3504000.0</v>
      </c>
      <c r="O25" s="21" t="n">
        <f>IF(COUNT(N25)=1,N25/365,"Missing input")</f>
        <v>9600.0</v>
      </c>
      <c r="P25" s="21" t="n">
        <f>IF(COUNT(J25,F25)=2,J25*1000*F25,"Missing input")</f>
        <v>9080700096000.0</v>
      </c>
      <c r="Q25" s="21" t="n">
        <f>IF(COUNT(N25,G25)=2,N25*G25,"Missing input")</f>
        <v>75336000000.0</v>
      </c>
      <c r="R25" s="21" t="n">
        <f>IF(COUNT(P25,Q25)=2,SUM(P25:Q25),"Missing input")</f>
        <v>9156036096000.0</v>
      </c>
      <c r="S25" s="22" t="n">
        <f>IF(COUNT(P25,R25)=2,IF(R25=0,"n.a.",P25/R25),"Missing input")</f>
        <v>0.9917719852553976</v>
      </c>
      <c r="T25" s="22" t="n">
        <f>IF(COUNT(Q25,R25)=2,IF(R25=0,"n.a.",Q25/R25),"Missing input")</f>
        <v>0.008228014744602422</v>
      </c>
      <c r="U25" s="4" t="inlineStr">
        <is>
          <t>S</t>
        </is>
      </c>
      <c r="V25" s="12" t="inlineStr">
        <is>
          <t>Expansion scenario</t>
        </is>
      </c>
      <c r="W25" s="4" t="inlineStr">
        <is>
          <t>water_tariff_multiplier</t>
        </is>
      </c>
      <c r="X25" s="16" t="n">
        <f>IF(ISNUMBER('Assumptions'!$B$70),'Assumptions'!$B$70,"Missing input")</f>
        <v>1.0</v>
      </c>
    </row>
    <row r="26" ht="30" customHeight="1">
      <c r="A26" s="4" t="inlineStr">
        <is>
          <t>Base</t>
        </is>
      </c>
      <c r="B26" s="16" t="n">
        <f>IF(ISNUMBER('Assumptions'!$B$28),'Assumptions'!$B$28,"Missing input")</f>
        <v>1000</v>
      </c>
      <c r="C26" s="19" t="n">
        <f>IF(ISNUMBER('Assumptions'!D7),'Assumptions'!D7,"Missing input")</f>
        <v>0.8</v>
      </c>
      <c r="D26" s="16" t="n">
        <f>IF(ISNUMBER('Assumptions'!D8),'Assumptions'!D8,"Missing input")</f>
        <v>1.3</v>
      </c>
      <c r="E26" s="16" t="n">
        <f>IF(ISNUMBER('Assumptions'!D9),'Assumptions'!D9,"Missing input")</f>
        <v>0.5</v>
      </c>
      <c r="F26" s="16" t="n">
        <f>IF(ISNUMBER('Assumptions'!$B$18),'Assumptions'!$B$18,"Missing input")</f>
        <v>996.74</v>
      </c>
      <c r="G26" s="16" t="n">
        <f>IF(COUNT('Assumptions'!$B$19,'Assumptions'!$B$71)=2,'Assumptions'!$B$19*'Assumptions'!$B$71,"Missing input")</f>
        <v>25800.0</v>
      </c>
      <c r="H26" s="20" t="n">
        <f>IF(ISNUMBER('Assumptions'!$B$17),'Assumptions'!$B$17,"Missing input")</f>
        <v>8760</v>
      </c>
      <c r="I26" s="14" t="n">
        <f>IF(COUNT(B26,C26,H26)=3,B26*C26*H26,"Missing input")</f>
        <v>7008000.0</v>
      </c>
      <c r="J26" s="14" t="n">
        <f>IF(COUNT(I26,D26)=2,I26*D26,"Missing input")</f>
        <v>9110400.0</v>
      </c>
      <c r="K26" s="14" t="n">
        <f>IF(COUNT(J26)=1,J26/1000000,"Missing input")</f>
        <v>9.1104</v>
      </c>
      <c r="L26" s="14" t="n">
        <f>IF(COUNT(J26,H26)=2,J26/H26,"Missing input")</f>
        <v>1040.0</v>
      </c>
      <c r="M26" s="14" t="n">
        <f>IF(COUNT(B26,D26)=2,B26*D26,"Missing input")</f>
        <v>1300.0</v>
      </c>
      <c r="N26" s="21" t="n">
        <f>IF(COUNT(I26,E26)=2,I26*1000*E26/1000,"Missing input")</f>
        <v>3504000.0</v>
      </c>
      <c r="O26" s="21" t="n">
        <f>IF(COUNT(N26)=1,N26/365,"Missing input")</f>
        <v>9600.0</v>
      </c>
      <c r="P26" s="21" t="n">
        <f>IF(COUNT(J26,F26)=2,J26*1000*F26,"Missing input")</f>
        <v>9080700096000.0</v>
      </c>
      <c r="Q26" s="21" t="n">
        <f>IF(COUNT(N26,G26)=2,N26*G26,"Missing input")</f>
        <v>90403200000.0</v>
      </c>
      <c r="R26" s="21" t="n">
        <f>IF(COUNT(P26,Q26)=2,SUM(P26:Q26),"Missing input")</f>
        <v>9171103296000.0</v>
      </c>
      <c r="S26" s="22" t="n">
        <f>IF(COUNT(P26,R26)=2,IF(R26=0,"n.a.",P26/R26),"Missing input")</f>
        <v>0.9901426036669514</v>
      </c>
      <c r="T26" s="22" t="n">
        <f>IF(COUNT(Q26,R26)=2,IF(R26=0,"n.a.",Q26/R26),"Missing input")</f>
        <v>0.009857396333048564</v>
      </c>
      <c r="U26" s="4" t="inlineStr">
        <is>
          <t>S</t>
        </is>
      </c>
      <c r="V26" s="12" t="inlineStr">
        <is>
          <t>Expansion scenario</t>
        </is>
      </c>
      <c r="W26" s="4" t="inlineStr">
        <is>
          <t>water_tariff_multiplier</t>
        </is>
      </c>
      <c r="X26" s="16" t="n">
        <f>IF(ISNUMBER('Assumptions'!$B$71),'Assumptions'!$B$71,"Missing input")</f>
        <v>1.2</v>
      </c>
    </row>
    <row r="27" ht="16" customHeight="1"/>
    <row r="28" ht="16" customHeight="1"/>
    <row r="29" ht="16" customHeight="1"/>
    <row r="30" ht="16" customHeight="1"/>
    <row r="31" ht="16" customHeight="1">
      <c r="A31" s="23" t="inlineStr">
        <is>
          <t>Joint cooling stress: total annual resource cost (Rp trillion)</t>
        </is>
      </c>
    </row>
    <row r="32" ht="16" customHeight="1"/>
    <row r="33" ht="44" customHeight="1">
      <c r="A33" s="3" t="inlineStr">
        <is>
          <t>PUE / WUE (L/IT kWh)</t>
        </is>
      </c>
      <c r="B33" s="24" t="n">
        <f>IF(ISNUMBER('Assumptions'!B56),'Assumptions'!B56,"Missing input")</f>
        <v>0</v>
      </c>
      <c r="C33" s="24" t="n">
        <f>IF(ISNUMBER('Assumptions'!B57),'Assumptions'!B57,"Missing input")</f>
        <v>0.2</v>
      </c>
      <c r="D33" s="24" t="n">
        <f>IF(ISNUMBER('Assumptions'!B58),'Assumptions'!B58,"Missing input")</f>
        <v>0.5</v>
      </c>
      <c r="E33" s="24" t="n">
        <f>IF(ISNUMBER('Assumptions'!B59),'Assumptions'!B59,"Missing input")</f>
        <v>1.0</v>
      </c>
      <c r="F33" s="24" t="n">
        <f>IF(ISNUMBER('Assumptions'!B60),'Assumptions'!B60,"Missing input")</f>
        <v>1.5</v>
      </c>
    </row>
    <row r="34" ht="16" customHeight="1">
      <c r="A34" s="16" t="n">
        <f>IF(ISNUMBER('Assumptions'!B51),'Assumptions'!B51,"Missing input")</f>
        <v>1.1</v>
      </c>
      <c r="B34" s="16" t="n">
        <f>IF(COUNT('Assumptions'!$B$28,'Assumptions'!$D$7,'Assumptions'!$B$17,$A34,B$33,'Assumptions'!$B$18,'Assumptions'!$B$19)=7,'Assumptions'!$B$28*'Assumptions'!$D$7*'Assumptions'!$B$17*($A34*1000*'Assumptions'!$B$18+B$33*'Assumptions'!$B$19)/1000000000000,"Missing input")</f>
        <v>7.683669312000001</v>
      </c>
      <c r="C34" s="16" t="n">
        <f>IF(COUNT('Assumptions'!$B$28,'Assumptions'!$D$7,'Assumptions'!$B$17,$A34,C$33,'Assumptions'!$B$18,'Assumptions'!$B$19)=7,'Assumptions'!$B$28*'Assumptions'!$D$7*'Assumptions'!$B$17*($A34*1000*'Assumptions'!$B$18+C$33*'Assumptions'!$B$19)/1000000000000,"Missing input")</f>
        <v>7.713803712000001</v>
      </c>
      <c r="D34" s="16" t="n">
        <f>IF(COUNT('Assumptions'!$B$28,'Assumptions'!$D$7,'Assumptions'!$B$17,$A34,D$33,'Assumptions'!$B$18,'Assumptions'!$B$19)=7,'Assumptions'!$B$28*'Assumptions'!$D$7*'Assumptions'!$B$17*($A34*1000*'Assumptions'!$B$18+D$33*'Assumptions'!$B$19)/1000000000000,"Missing input")</f>
        <v>7.759005312000001</v>
      </c>
      <c r="E34" s="16" t="n">
        <f>IF(COUNT('Assumptions'!$B$28,'Assumptions'!$D$7,'Assumptions'!$B$17,$A34,E$33,'Assumptions'!$B$18,'Assumptions'!$B$19)=7,'Assumptions'!$B$28*'Assumptions'!$D$7*'Assumptions'!$B$17*($A34*1000*'Assumptions'!$B$18+E$33*'Assumptions'!$B$19)/1000000000000,"Missing input")</f>
        <v>7.834341312000001</v>
      </c>
      <c r="F34" s="16" t="n">
        <f>IF(COUNT('Assumptions'!$B$28,'Assumptions'!$D$7,'Assumptions'!$B$17,$A34,F$33,'Assumptions'!$B$18,'Assumptions'!$B$19)=7,'Assumptions'!$B$28*'Assumptions'!$D$7*'Assumptions'!$B$17*($A34*1000*'Assumptions'!$B$18+F$33*'Assumptions'!$B$19)/1000000000000,"Missing input")</f>
        <v>7.909677312000001</v>
      </c>
    </row>
    <row r="35" ht="16" customHeight="1">
      <c r="A35" s="16" t="n">
        <f>IF(ISNUMBER('Assumptions'!B52),'Assumptions'!B52,"Missing input")</f>
        <v>1.2</v>
      </c>
      <c r="B35" s="16" t="n">
        <f>IF(COUNT('Assumptions'!$B$28,'Assumptions'!$D$7,'Assumptions'!$B$17,$A35,B$33,'Assumptions'!$B$18,'Assumptions'!$B$19)=7,'Assumptions'!$B$28*'Assumptions'!$D$7*'Assumptions'!$B$17*($A35*1000*'Assumptions'!$B$18+B$33*'Assumptions'!$B$19)/1000000000000,"Missing input")</f>
        <v>8.382184704</v>
      </c>
      <c r="C35" s="16" t="n">
        <f>IF(COUNT('Assumptions'!$B$28,'Assumptions'!$D$7,'Assumptions'!$B$17,$A35,C$33,'Assumptions'!$B$18,'Assumptions'!$B$19)=7,'Assumptions'!$B$28*'Assumptions'!$D$7*'Assumptions'!$B$17*($A35*1000*'Assumptions'!$B$18+C$33*'Assumptions'!$B$19)/1000000000000,"Missing input")</f>
        <v>8.412319104</v>
      </c>
      <c r="D35" s="16" t="n">
        <f>IF(COUNT('Assumptions'!$B$28,'Assumptions'!$D$7,'Assumptions'!$B$17,$A35,D$33,'Assumptions'!$B$18,'Assumptions'!$B$19)=7,'Assumptions'!$B$28*'Assumptions'!$D$7*'Assumptions'!$B$17*($A35*1000*'Assumptions'!$B$18+D$33*'Assumptions'!$B$19)/1000000000000,"Missing input")</f>
        <v>8.457520704</v>
      </c>
      <c r="E35" s="16" t="n">
        <f>IF(COUNT('Assumptions'!$B$28,'Assumptions'!$D$7,'Assumptions'!$B$17,$A35,E$33,'Assumptions'!$B$18,'Assumptions'!$B$19)=7,'Assumptions'!$B$28*'Assumptions'!$D$7*'Assumptions'!$B$17*($A35*1000*'Assumptions'!$B$18+E$33*'Assumptions'!$B$19)/1000000000000,"Missing input")</f>
        <v>8.532856704</v>
      </c>
      <c r="F35" s="16" t="n">
        <f>IF(COUNT('Assumptions'!$B$28,'Assumptions'!$D$7,'Assumptions'!$B$17,$A35,F$33,'Assumptions'!$B$18,'Assumptions'!$B$19)=7,'Assumptions'!$B$28*'Assumptions'!$D$7*'Assumptions'!$B$17*($A35*1000*'Assumptions'!$B$18+F$33*'Assumptions'!$B$19)/1000000000000,"Missing input")</f>
        <v>8.608192704</v>
      </c>
    </row>
    <row r="36" ht="16" customHeight="1">
      <c r="A36" s="16" t="n">
        <f>IF(ISNUMBER('Assumptions'!B53),'Assumptions'!B53,"Missing input")</f>
        <v>1.3</v>
      </c>
      <c r="B36" s="16" t="n">
        <f>IF(COUNT('Assumptions'!$B$28,'Assumptions'!$D$7,'Assumptions'!$B$17,$A36,B$33,'Assumptions'!$B$18,'Assumptions'!$B$19)=7,'Assumptions'!$B$28*'Assumptions'!$D$7*'Assumptions'!$B$17*($A36*1000*'Assumptions'!$B$18+B$33*'Assumptions'!$B$19)/1000000000000,"Missing input")</f>
        <v>9.080700096</v>
      </c>
      <c r="C36" s="16" t="n">
        <f>IF(COUNT('Assumptions'!$B$28,'Assumptions'!$D$7,'Assumptions'!$B$17,$A36,C$33,'Assumptions'!$B$18,'Assumptions'!$B$19)=7,'Assumptions'!$B$28*'Assumptions'!$D$7*'Assumptions'!$B$17*($A36*1000*'Assumptions'!$B$18+C$33*'Assumptions'!$B$19)/1000000000000,"Missing input")</f>
        <v>9.110834496</v>
      </c>
      <c r="D36" s="16" t="n">
        <f>IF(COUNT('Assumptions'!$B$28,'Assumptions'!$D$7,'Assumptions'!$B$17,$A36,D$33,'Assumptions'!$B$18,'Assumptions'!$B$19)=7,'Assumptions'!$B$28*'Assumptions'!$D$7*'Assumptions'!$B$17*($A36*1000*'Assumptions'!$B$18+D$33*'Assumptions'!$B$19)/1000000000000,"Missing input")</f>
        <v>9.156036096</v>
      </c>
      <c r="E36" s="16" t="n">
        <f>IF(COUNT('Assumptions'!$B$28,'Assumptions'!$D$7,'Assumptions'!$B$17,$A36,E$33,'Assumptions'!$B$18,'Assumptions'!$B$19)=7,'Assumptions'!$B$28*'Assumptions'!$D$7*'Assumptions'!$B$17*($A36*1000*'Assumptions'!$B$18+E$33*'Assumptions'!$B$19)/1000000000000,"Missing input")</f>
        <v>9.231372096</v>
      </c>
      <c r="F36" s="16" t="n">
        <f>IF(COUNT('Assumptions'!$B$28,'Assumptions'!$D$7,'Assumptions'!$B$17,$A36,F$33,'Assumptions'!$B$18,'Assumptions'!$B$19)=7,'Assumptions'!$B$28*'Assumptions'!$D$7*'Assumptions'!$B$17*($A36*1000*'Assumptions'!$B$18+F$33*'Assumptions'!$B$19)/1000000000000,"Missing input")</f>
        <v>9.306708096</v>
      </c>
    </row>
    <row r="37" ht="16" customHeight="1">
      <c r="A37" s="16" t="n">
        <f>IF(ISNUMBER('Assumptions'!B54),'Assumptions'!B54,"Missing input")</f>
        <v>1.4</v>
      </c>
      <c r="B37" s="16" t="n">
        <f>IF(COUNT('Assumptions'!$B$28,'Assumptions'!$D$7,'Assumptions'!$B$17,$A37,B$33,'Assumptions'!$B$18,'Assumptions'!$B$19)=7,'Assumptions'!$B$28*'Assumptions'!$D$7*'Assumptions'!$B$17*($A37*1000*'Assumptions'!$B$18+B$33*'Assumptions'!$B$19)/1000000000000,"Missing input")</f>
        <v>9.779215488</v>
      </c>
      <c r="C37" s="16" t="n">
        <f>IF(COUNT('Assumptions'!$B$28,'Assumptions'!$D$7,'Assumptions'!$B$17,$A37,C$33,'Assumptions'!$B$18,'Assumptions'!$B$19)=7,'Assumptions'!$B$28*'Assumptions'!$D$7*'Assumptions'!$B$17*($A37*1000*'Assumptions'!$B$18+C$33*'Assumptions'!$B$19)/1000000000000,"Missing input")</f>
        <v>9.809349888</v>
      </c>
      <c r="D37" s="16" t="n">
        <f>IF(COUNT('Assumptions'!$B$28,'Assumptions'!$D$7,'Assumptions'!$B$17,$A37,D$33,'Assumptions'!$B$18,'Assumptions'!$B$19)=7,'Assumptions'!$B$28*'Assumptions'!$D$7*'Assumptions'!$B$17*($A37*1000*'Assumptions'!$B$18+D$33*'Assumptions'!$B$19)/1000000000000,"Missing input")</f>
        <v>9.854551488</v>
      </c>
      <c r="E37" s="16" t="n">
        <f>IF(COUNT('Assumptions'!$B$28,'Assumptions'!$D$7,'Assumptions'!$B$17,$A37,E$33,'Assumptions'!$B$18,'Assumptions'!$B$19)=7,'Assumptions'!$B$28*'Assumptions'!$D$7*'Assumptions'!$B$17*($A37*1000*'Assumptions'!$B$18+E$33*'Assumptions'!$B$19)/1000000000000,"Missing input")</f>
        <v>9.929887488</v>
      </c>
      <c r="F37" s="16" t="n">
        <f>IF(COUNT('Assumptions'!$B$28,'Assumptions'!$D$7,'Assumptions'!$B$17,$A37,F$33,'Assumptions'!$B$18,'Assumptions'!$B$19)=7,'Assumptions'!$B$28*'Assumptions'!$D$7*'Assumptions'!$B$17*($A37*1000*'Assumptions'!$B$18+F$33*'Assumptions'!$B$19)/1000000000000,"Missing input")</f>
        <v>10.005223488</v>
      </c>
    </row>
    <row r="38" ht="16" customHeight="1">
      <c r="A38" s="16" t="n">
        <f>IF(ISNUMBER('Assumptions'!B55),'Assumptions'!B55,"Missing input")</f>
        <v>1.5</v>
      </c>
      <c r="B38" s="16" t="n">
        <f>IF(COUNT('Assumptions'!$B$28,'Assumptions'!$D$7,'Assumptions'!$B$17,$A38,B$33,'Assumptions'!$B$18,'Assumptions'!$B$19)=7,'Assumptions'!$B$28*'Assumptions'!$D$7*'Assumptions'!$B$17*($A38*1000*'Assumptions'!$B$18+B$33*'Assumptions'!$B$19)/1000000000000,"Missing input")</f>
        <v>10.47773088</v>
      </c>
      <c r="C38" s="16" t="n">
        <f>IF(COUNT('Assumptions'!$B$28,'Assumptions'!$D$7,'Assumptions'!$B$17,$A38,C$33,'Assumptions'!$B$18,'Assumptions'!$B$19)=7,'Assumptions'!$B$28*'Assumptions'!$D$7*'Assumptions'!$B$17*($A38*1000*'Assumptions'!$B$18+C$33*'Assumptions'!$B$19)/1000000000000,"Missing input")</f>
        <v>10.50786528</v>
      </c>
      <c r="D38" s="16" t="n">
        <f>IF(COUNT('Assumptions'!$B$28,'Assumptions'!$D$7,'Assumptions'!$B$17,$A38,D$33,'Assumptions'!$B$18,'Assumptions'!$B$19)=7,'Assumptions'!$B$28*'Assumptions'!$D$7*'Assumptions'!$B$17*($A38*1000*'Assumptions'!$B$18+D$33*'Assumptions'!$B$19)/1000000000000,"Missing input")</f>
        <v>10.55306688</v>
      </c>
      <c r="E38" s="16" t="n">
        <f>IF(COUNT('Assumptions'!$B$28,'Assumptions'!$D$7,'Assumptions'!$B$17,$A38,E$33,'Assumptions'!$B$18,'Assumptions'!$B$19)=7,'Assumptions'!$B$28*'Assumptions'!$D$7*'Assumptions'!$B$17*($A38*1000*'Assumptions'!$B$18+E$33*'Assumptions'!$B$19)/1000000000000,"Missing input")</f>
        <v>10.62840288</v>
      </c>
      <c r="F38" s="16" t="n">
        <f>IF(COUNT('Assumptions'!$B$28,'Assumptions'!$D$7,'Assumptions'!$B$17,$A38,F$33,'Assumptions'!$B$18,'Assumptions'!$B$19)=7,'Assumptions'!$B$28*'Assumptions'!$D$7*'Assumptions'!$B$17*($A38*1000*'Assumptions'!$B$18+F$33*'Assumptions'!$B$19)/1000000000000,"Missing input")</f>
        <v>10.70373888</v>
      </c>
    </row>
  </sheetData>
  <autoFilter ref="A5:X26"/>
  <mergeCells count="2">
    <mergeCell ref="A2:K2"/>
    <mergeCell ref="A3:K3"/>
  </mergeCells>
  <pageMargins left="0.75" right="0.75" top="1" bottom="1" header="0.5" footer="0.5"/>
  <pageSetup orientation="landscape" paperSize="8" fitToHeight="0" fitToWidth="1"/>
</worksheet>
</file>

<file path=xl/worksheets/sheet12.xml><?xml version="1.0" encoding="utf-8"?>
<worksheet xmlns="http://schemas.openxmlformats.org/spreadsheetml/2006/main">
  <sheetPr>
    <tabColor rgb="00326D78"/>
    <outlinePr summaryBelow="1" summaryRight="1"/>
    <pageSetUpPr fitToPage="1"/>
  </sheetPr>
  <dimension ref="A1:AD14"/>
  <sheetViews>
    <sheetView showGridLines="0" zoomScale="85"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4" customWidth="1" min="16" max="16"/>
    <col width="24" customWidth="1" min="17" max="17"/>
    <col width="24" customWidth="1" min="18" max="18"/>
    <col width="20" customWidth="1" min="19" max="19"/>
    <col width="20" customWidth="1" min="20" max="20"/>
    <col width="20" customWidth="1" min="21" max="21"/>
    <col width="72" customWidth="1" min="22" max="22"/>
    <col width="29" customWidth="1" min="23" max="23"/>
    <col width="24" customWidth="1" min="24" max="24"/>
    <col width="24" customWidth="1" min="25" max="25"/>
    <col width="24" customWidth="1" min="26" max="26"/>
    <col width="24" customWidth="1" min="27" max="27"/>
    <col width="24" customWidth="1" min="28" max="28"/>
    <col width="24" customWidth="1" min="29" max="29"/>
    <col width="24" customWidth="1" min="30" max="30"/>
  </cols>
  <sheetData>
    <row r="1" ht="16" customHeight="1"/>
    <row r="2" ht="28" customHeight="1">
      <c r="A2" s="1" t="inlineStr">
        <is>
          <t>Source-anchored 2030–2032 capacity and resource outlook</t>
        </is>
      </c>
    </row>
    <row r="3" ht="35" customHeight="1">
      <c r="A3" s="2" t="inlineStr">
        <is>
          <t>Incomplete nationwide documented capacity combines the Greater Jakarta market anchor with separately sourced Surabaya, Batam and Bintan. Analyst realization assumptions. Unknown capacity is excluded.</t>
        </is>
      </c>
    </row>
    <row r="4" ht="16" customHeight="1"/>
    <row r="5" ht="53" customHeight="1">
      <c r="A5" s="3" t="inlineStr">
        <is>
          <t>Case</t>
        </is>
      </c>
      <c r="B5" s="3" t="inlineStr">
        <is>
          <t>IT capacity (MW)</t>
        </is>
      </c>
      <c r="C5" s="3" t="inlineStr">
        <is>
          <t>Electrical utilization</t>
        </is>
      </c>
      <c r="D5" s="3" t="inlineStr">
        <is>
          <t>PUE (facility/IT)</t>
        </is>
      </c>
      <c r="E5" s="3" t="inlineStr">
        <is>
          <t>WUE (L/IT kWh)</t>
        </is>
      </c>
      <c r="F5" s="3" t="inlineStr">
        <is>
          <t>Electricity (Rp/kWh)</t>
        </is>
      </c>
      <c r="G5" s="3" t="inlineStr">
        <is>
          <t>Water (Rp/m³)</t>
        </is>
      </c>
      <c r="H5" s="3" t="inlineStr">
        <is>
          <t>Hours/year</t>
        </is>
      </c>
      <c r="I5" s="3" t="inlineStr">
        <is>
          <t>IT electricity (MWh/year)</t>
        </is>
      </c>
      <c r="J5" s="3" t="inlineStr">
        <is>
          <t>Facility electricity (MWh/year)</t>
        </is>
      </c>
      <c r="K5" s="3" t="inlineStr">
        <is>
          <t>Facility electricity (TWh/year)</t>
        </is>
      </c>
      <c r="L5" s="3" t="inlineStr">
        <is>
          <t>Average facility load (MW)</t>
        </is>
      </c>
      <c r="M5" s="3" t="inlineStr">
        <is>
          <t>Full IT load facility power (MW)</t>
        </is>
      </c>
      <c r="N5" s="3" t="inlineStr">
        <is>
          <t>Direct water (m³/year)</t>
        </is>
      </c>
      <c r="O5" s="3" t="inlineStr">
        <is>
          <t>Direct water (m³/day)</t>
        </is>
      </c>
      <c r="P5" s="3" t="inlineStr">
        <is>
          <t>Electricity cost (Rp/year)</t>
        </is>
      </c>
      <c r="Q5" s="3" t="inlineStr">
        <is>
          <t>Water cost (Rp/year)</t>
        </is>
      </c>
      <c r="R5" s="3" t="inlineStr">
        <is>
          <t>Total resource cost (Rp/year)</t>
        </is>
      </c>
      <c r="S5" s="3" t="inlineStr">
        <is>
          <t>Electricity cost share</t>
        </is>
      </c>
      <c r="T5" s="3" t="inlineStr">
        <is>
          <t>Water cost share</t>
        </is>
      </c>
      <c r="U5" s="3" t="inlineStr">
        <is>
          <t>Data class</t>
        </is>
      </c>
      <c r="V5" s="3" t="inlineStr">
        <is>
          <t>Scope / notes</t>
        </is>
      </c>
      <c r="W5" s="3" t="inlineStr">
        <is>
          <t>Outlook case</t>
        </is>
      </c>
      <c r="X5" s="3" t="inlineStr">
        <is>
          <t>Year</t>
        </is>
      </c>
      <c r="Y5" s="3" t="inlineStr">
        <is>
          <t>National consumption scenario (TWh)</t>
        </is>
      </c>
      <c r="Z5" s="3" t="inlineStr">
        <is>
          <t>Share of future national consumption</t>
        </is>
      </c>
      <c r="AA5" s="3" t="inlineStr">
        <is>
          <t>Capacity anchor source IDs</t>
        </is>
      </c>
      <c r="AB5" s="3" t="inlineStr">
        <is>
          <t>Official PLN sales forecast (TWh)</t>
        </is>
      </c>
      <c r="AC5" s="3" t="inlineStr">
        <is>
          <t>Share of official PLN forecast</t>
        </is>
      </c>
      <c r="AD5" s="3" t="inlineStr">
        <is>
          <t>PLN forecast source ID</t>
        </is>
      </c>
    </row>
    <row r="6" ht="98" customHeight="1">
      <c r="A6" s="4" t="inlineStr">
        <is>
          <t>Low</t>
        </is>
      </c>
      <c r="B6" s="16" t="n">
        <f>IF(ISNUMBER('Assumptions'!C40),'Assumptions'!C40,"Missing input")</f>
        <v>640.75</v>
      </c>
      <c r="C6" s="19" t="n">
        <f>IF(ISNUMBER('Assumptions'!C7),'Assumptions'!C7,"Missing input")</f>
        <v>0.6</v>
      </c>
      <c r="D6" s="16" t="n">
        <f>IF(ISNUMBER('Assumptions'!C8),'Assumptions'!C8,"Missing input")</f>
        <v>1.2</v>
      </c>
      <c r="E6" s="16" t="n">
        <f>IF(ISNUMBER('Assumptions'!C9),'Assumptions'!C9,"Missing input")</f>
        <v>0.0</v>
      </c>
      <c r="F6" s="16" t="n">
        <f>IF(ISNUMBER('Assumptions'!$B$18),'Assumptions'!$B$18,"Missing input")</f>
        <v>996.74</v>
      </c>
      <c r="G6" s="16" t="n">
        <f>IF(ISNUMBER('Assumptions'!$B$19),'Assumptions'!$B$19,"Missing input")</f>
        <v>21500</v>
      </c>
      <c r="H6" s="20" t="n">
        <f>IF(ISNUMBER('Assumptions'!$B$17),'Assumptions'!$B$17,"Missing input")</f>
        <v>8760</v>
      </c>
      <c r="I6" s="14" t="n">
        <f>IF(COUNT(B6,C6,H6)=3,B6*C6*H6,"Missing input")</f>
        <v>3367782.0</v>
      </c>
      <c r="J6" s="14" t="n">
        <f>IF(COUNT(I6,D6)=2,I6*D6,"Missing input")</f>
        <v>4041338.4</v>
      </c>
      <c r="K6" s="14" t="n">
        <f>IF(COUNT(J6)=1,J6/1000000,"Missing input")</f>
        <v>4.0413384</v>
      </c>
      <c r="L6" s="14" t="n">
        <f>IF(COUNT(J6,H6)=2,J6/H6,"Missing input")</f>
        <v>461.34</v>
      </c>
      <c r="M6" s="14" t="n">
        <f>IF(COUNT(B6,D6)=2,B6*D6,"Missing input")</f>
        <v>768.9</v>
      </c>
      <c r="N6" s="21" t="n">
        <f>IF(COUNT(I6,E6)=2,I6*1000*E6/1000,"Missing input")</f>
        <v>0.0</v>
      </c>
      <c r="O6" s="21" t="n">
        <f>IF(COUNT(N6)=1,N6/365,"Missing input")</f>
        <v>0.0</v>
      </c>
      <c r="P6" s="21" t="n">
        <f>IF(COUNT(J6,F6)=2,J6*1000*F6,"Missing input")</f>
        <v>4028163636816.0</v>
      </c>
      <c r="Q6" s="21" t="n">
        <f>IF(COUNT(N6,G6)=2,N6*G6,"Missing input")</f>
        <v>0.0</v>
      </c>
      <c r="R6" s="21" t="n">
        <f>IF(COUNT(P6,Q6)=2,SUM(P6:Q6),"Missing input")</f>
        <v>4028163636816.0</v>
      </c>
      <c r="S6" s="22" t="n">
        <f>IF(COUNT(P6,R6)=2,IF(R6=0,"n.a.",P6/R6),"Missing input")</f>
        <v>1.0</v>
      </c>
      <c r="T6" s="22" t="n">
        <f>IF(COUNT(Q6,R6)=2,IF(R6=0,"n.a.",Q6/R6),"Missing input")</f>
        <v>0.0</v>
      </c>
      <c r="U6" s="4" t="inlineStr">
        <is>
          <t>S</t>
        </is>
      </c>
      <c r="V6" s="12" t="inlineStr">
        <is>
          <t>Partial nationwide documented capacity: operating331 plus75%,87.5%,100% of413MW construction by2030/31/32; no planned pipeline activated. 25% construction slippage at2030 is an explicit timing stress with linear recovery by2032. Non-Jakarta components are separately sourced and do not overlap metro inventory.</t>
        </is>
      </c>
      <c r="W6" s="4" t="inlineStr">
        <is>
          <t>Conservative</t>
        </is>
      </c>
      <c r="X6" s="25" t="n">
        <f>'Assumptions'!B40</f>
        <v>2030</v>
      </c>
      <c r="Y6" s="16" t="n">
        <f>IF(COUNT('Assumptions'!$B$25,'Assumptions'!$B$27,X6,'Assumptions'!$B$24)=4,'Assumptions'!$B$25*(1+'Assumptions'!$B$27)^(X6-'Assumptions'!$B$24),"Missing input")</f>
        <v>608.8939760335777</v>
      </c>
      <c r="Z6" s="22" t="n">
        <f>IF(COUNT(K6,Y6)=2,K6/Y6,"Missing input")</f>
        <v>0.006637179146237996</v>
      </c>
      <c r="AA6" s="4" t="inlineStr">
        <is>
          <t>ELEC004;ELEC006;DC001;DC017;DC036</t>
        </is>
      </c>
      <c r="AB6" s="16" t="n">
        <f>IF(ISNUMBER('Assumptions'!B75),'Assumptions'!B75,"Missing input")</f>
        <v>416.035</v>
      </c>
      <c r="AC6" s="22" t="n">
        <f>IF(COUNT(K6,AB6)=2,K6/AB6,"Missing input")</f>
        <v>0.009713938490751979</v>
      </c>
      <c r="AD6" s="4" t="inlineStr">
        <is>
          <t>ELEC003</t>
        </is>
      </c>
    </row>
    <row r="7" ht="98" customHeight="1">
      <c r="A7" s="4" t="inlineStr">
        <is>
          <t>Low</t>
        </is>
      </c>
      <c r="B7" s="16" t="n">
        <f>IF(ISNUMBER('Assumptions'!C41),'Assumptions'!C41,"Missing input")</f>
        <v>692.375</v>
      </c>
      <c r="C7" s="19" t="n">
        <f>IF(ISNUMBER('Assumptions'!C7),'Assumptions'!C7,"Missing input")</f>
        <v>0.6</v>
      </c>
      <c r="D7" s="16" t="n">
        <f>IF(ISNUMBER('Assumptions'!C8),'Assumptions'!C8,"Missing input")</f>
        <v>1.2</v>
      </c>
      <c r="E7" s="16" t="n">
        <f>IF(ISNUMBER('Assumptions'!C9),'Assumptions'!C9,"Missing input")</f>
        <v>0.0</v>
      </c>
      <c r="F7" s="16" t="n">
        <f>IF(ISNUMBER('Assumptions'!$B$18),'Assumptions'!$B$18,"Missing input")</f>
        <v>996.74</v>
      </c>
      <c r="G7" s="16" t="n">
        <f>IF(ISNUMBER('Assumptions'!$B$19),'Assumptions'!$B$19,"Missing input")</f>
        <v>21500</v>
      </c>
      <c r="H7" s="20" t="n">
        <f>IF(ISNUMBER('Assumptions'!$B$17),'Assumptions'!$B$17,"Missing input")</f>
        <v>8760</v>
      </c>
      <c r="I7" s="14" t="n">
        <f>IF(COUNT(B7,C7,H7)=3,B7*C7*H7,"Missing input")</f>
        <v>3639123.0</v>
      </c>
      <c r="J7" s="14" t="n">
        <f>IF(COUNT(I7,D7)=2,I7*D7,"Missing input")</f>
        <v>4366947.6</v>
      </c>
      <c r="K7" s="14" t="n">
        <f>IF(COUNT(J7)=1,J7/1000000,"Missing input")</f>
        <v>4.3669476</v>
      </c>
      <c r="L7" s="14" t="n">
        <f>IF(COUNT(J7,H7)=2,J7/H7,"Missing input")</f>
        <v>498.51</v>
      </c>
      <c r="M7" s="14" t="n">
        <f>IF(COUNT(B7,D7)=2,B7*D7,"Missing input")</f>
        <v>830.85</v>
      </c>
      <c r="N7" s="21" t="n">
        <f>IF(COUNT(I7,E7)=2,I7*1000*E7/1000,"Missing input")</f>
        <v>0.0</v>
      </c>
      <c r="O7" s="21" t="n">
        <f>IF(COUNT(N7)=1,N7/365,"Missing input")</f>
        <v>0.0</v>
      </c>
      <c r="P7" s="21" t="n">
        <f>IF(COUNT(J7,F7)=2,J7*1000*F7,"Missing input")</f>
        <v>4352711350824.0</v>
      </c>
      <c r="Q7" s="21" t="n">
        <f>IF(COUNT(N7,G7)=2,N7*G7,"Missing input")</f>
        <v>0.0</v>
      </c>
      <c r="R7" s="21" t="n">
        <f>IF(COUNT(P7,Q7)=2,SUM(P7:Q7),"Missing input")</f>
        <v>4352711350824.0</v>
      </c>
      <c r="S7" s="22" t="n">
        <f>IF(COUNT(P7,R7)=2,IF(R7=0,"n.a.",P7/R7),"Missing input")</f>
        <v>1.0</v>
      </c>
      <c r="T7" s="22" t="n">
        <f>IF(COUNT(Q7,R7)=2,IF(R7=0,"n.a.",Q7/R7),"Missing input")</f>
        <v>0.0</v>
      </c>
      <c r="U7" s="4" t="inlineStr">
        <is>
          <t>S</t>
        </is>
      </c>
      <c r="V7" s="12" t="inlineStr">
        <is>
          <t>Partial nationwide documented capacity: operating331 plus75%,87.5%,100% of413MW construction by2030/31/32; no planned pipeline activated. 25% construction slippage at2030 is an explicit timing stress with linear recovery by2032. Non-Jakarta components are separately sourced and do not overlap metro inventory.</t>
        </is>
      </c>
      <c r="W7" s="4" t="inlineStr">
        <is>
          <t>Conservative</t>
        </is>
      </c>
      <c r="X7" s="25" t="n">
        <f>'Assumptions'!B41</f>
        <v>2031</v>
      </c>
      <c r="Y7" s="16" t="n">
        <f>IF(COUNT('Assumptions'!$B$25,'Assumptions'!$B$27,X7,'Assumptions'!$B$24)=4,'Assumptions'!$B$25*(1+'Assumptions'!$B$27)^(X7-'Assumptions'!$B$24),"Missing input")</f>
        <v>645.4276145955923</v>
      </c>
      <c r="Z7" s="22" t="n">
        <f>IF(COUNT(K7,Y7)=2,K7/Y7,"Missing input")</f>
        <v>0.006765975767454902</v>
      </c>
      <c r="AA7" s="4" t="inlineStr">
        <is>
          <t>ELEC004;ELEC006;DC001;DC017;DC036</t>
        </is>
      </c>
      <c r="AB7" s="16" t="n">
        <f>IF(ISNUMBER('Assumptions'!B76),'Assumptions'!B76,"Missing input")</f>
        <v>440.337</v>
      </c>
      <c r="AC7" s="22" t="n">
        <f>IF(COUNT(K7,AB7)=2,K7/AB7,"Missing input")</f>
        <v>0.009917285170221897</v>
      </c>
      <c r="AD7" s="4" t="inlineStr">
        <is>
          <t>ELEC003</t>
        </is>
      </c>
    </row>
    <row r="8" ht="98" customHeight="1">
      <c r="A8" s="4" t="inlineStr">
        <is>
          <t>Low</t>
        </is>
      </c>
      <c r="B8" s="16" t="n">
        <f>IF(ISNUMBER('Assumptions'!C42),'Assumptions'!C42,"Missing input")</f>
        <v>744</v>
      </c>
      <c r="C8" s="19" t="n">
        <f>IF(ISNUMBER('Assumptions'!C7),'Assumptions'!C7,"Missing input")</f>
        <v>0.6</v>
      </c>
      <c r="D8" s="16" t="n">
        <f>IF(ISNUMBER('Assumptions'!C8),'Assumptions'!C8,"Missing input")</f>
        <v>1.2</v>
      </c>
      <c r="E8" s="16" t="n">
        <f>IF(ISNUMBER('Assumptions'!C9),'Assumptions'!C9,"Missing input")</f>
        <v>0.0</v>
      </c>
      <c r="F8" s="16" t="n">
        <f>IF(ISNUMBER('Assumptions'!$B$18),'Assumptions'!$B$18,"Missing input")</f>
        <v>996.74</v>
      </c>
      <c r="G8" s="16" t="n">
        <f>IF(ISNUMBER('Assumptions'!$B$19),'Assumptions'!$B$19,"Missing input")</f>
        <v>21500</v>
      </c>
      <c r="H8" s="20" t="n">
        <f>IF(ISNUMBER('Assumptions'!$B$17),'Assumptions'!$B$17,"Missing input")</f>
        <v>8760</v>
      </c>
      <c r="I8" s="14" t="n">
        <f>IF(COUNT(B8,C8,H8)=3,B8*C8*H8,"Missing input")</f>
        <v>3910464.0</v>
      </c>
      <c r="J8" s="14" t="n">
        <f>IF(COUNT(I8,D8)=2,I8*D8,"Missing input")</f>
        <v>4692556.8</v>
      </c>
      <c r="K8" s="14" t="n">
        <f>IF(COUNT(J8)=1,J8/1000000,"Missing input")</f>
        <v>4.6925568</v>
      </c>
      <c r="L8" s="14" t="n">
        <f>IF(COUNT(J8,H8)=2,J8/H8,"Missing input")</f>
        <v>535.68</v>
      </c>
      <c r="M8" s="14" t="n">
        <f>IF(COUNT(B8,D8)=2,B8*D8,"Missing input")</f>
        <v>892.8</v>
      </c>
      <c r="N8" s="21" t="n">
        <f>IF(COUNT(I8,E8)=2,I8*1000*E8/1000,"Missing input")</f>
        <v>0.0</v>
      </c>
      <c r="O8" s="21" t="n">
        <f>IF(COUNT(N8)=1,N8/365,"Missing input")</f>
        <v>0.0</v>
      </c>
      <c r="P8" s="21" t="n">
        <f>IF(COUNT(J8,F8)=2,J8*1000*F8,"Missing input")</f>
        <v>4677259064832.0</v>
      </c>
      <c r="Q8" s="21" t="n">
        <f>IF(COUNT(N8,G8)=2,N8*G8,"Missing input")</f>
        <v>0.0</v>
      </c>
      <c r="R8" s="21" t="n">
        <f>IF(COUNT(P8,Q8)=2,SUM(P8:Q8),"Missing input")</f>
        <v>4677259064832.0</v>
      </c>
      <c r="S8" s="22" t="n">
        <f>IF(COUNT(P8,R8)=2,IF(R8=0,"n.a.",P8/R8),"Missing input")</f>
        <v>1.0</v>
      </c>
      <c r="T8" s="22" t="n">
        <f>IF(COUNT(Q8,R8)=2,IF(R8=0,"n.a.",Q8/R8),"Missing input")</f>
        <v>0.0</v>
      </c>
      <c r="U8" s="4" t="inlineStr">
        <is>
          <t>S</t>
        </is>
      </c>
      <c r="V8" s="12" t="inlineStr">
        <is>
          <t>Partial nationwide documented capacity: operating331 plus75%,87.5%,100% of413MW construction by2030/31/32; no planned pipeline activated. 25% construction slippage at2030 is an explicit timing stress with linear recovery by2032. Non-Jakarta components are separately sourced and do not overlap metro inventory.</t>
        </is>
      </c>
      <c r="W8" s="4" t="inlineStr">
        <is>
          <t>Conservative</t>
        </is>
      </c>
      <c r="X8" s="25" t="n">
        <f>'Assumptions'!B42</f>
        <v>2032</v>
      </c>
      <c r="Y8" s="16" t="n">
        <f>IF(COUNT('Assumptions'!$B$25,'Assumptions'!$B$27,X8,'Assumptions'!$B$24)=4,'Assumptions'!$B$25*(1+'Assumptions'!$B$27)^(X8-'Assumptions'!$B$24),"Missing input")</f>
        <v>684.153271471328</v>
      </c>
      <c r="Z8" s="22" t="n">
        <f>IF(COUNT(K8,Y8)=2,K8/Y8,"Missing input")</f>
        <v>0.006858926202177284</v>
      </c>
      <c r="AA8" s="4" t="inlineStr">
        <is>
          <t>ELEC004;ELEC006;DC001;DC017;DC036</t>
        </is>
      </c>
      <c r="AB8" s="16" t="n">
        <f>IF(ISNUMBER('Assumptions'!B77),'Assumptions'!B77,"Missing input")</f>
        <v>467.876</v>
      </c>
      <c r="AC8" s="22" t="n">
        <f>IF(COUNT(K8,AB8)=2,K8/AB8,"Missing input")</f>
        <v>0.010029488154981236</v>
      </c>
      <c r="AD8" s="4" t="inlineStr">
        <is>
          <t>ELEC003</t>
        </is>
      </c>
    </row>
    <row r="9" ht="98" customHeight="1">
      <c r="A9" s="4" t="inlineStr">
        <is>
          <t>Base</t>
        </is>
      </c>
      <c r="B9" s="16" t="n">
        <f>IF(ISNUMBER('Assumptions'!C43),'Assumptions'!C43,"Missing input")</f>
        <v>1956</v>
      </c>
      <c r="C9" s="19" t="n">
        <f>IF(ISNUMBER('Assumptions'!D7),'Assumptions'!D7,"Missing input")</f>
        <v>0.8</v>
      </c>
      <c r="D9" s="16" t="n">
        <f>IF(ISNUMBER('Assumptions'!D8),'Assumptions'!D8,"Missing input")</f>
        <v>1.3</v>
      </c>
      <c r="E9" s="16" t="n">
        <f>IF(ISNUMBER('Assumptions'!D9),'Assumptions'!D9,"Missing input")</f>
        <v>0.5</v>
      </c>
      <c r="F9" s="16" t="n">
        <f>IF(ISNUMBER('Assumptions'!$B$18),'Assumptions'!$B$18,"Missing input")</f>
        <v>996.74</v>
      </c>
      <c r="G9" s="16" t="n">
        <f>IF(ISNUMBER('Assumptions'!$B$19),'Assumptions'!$B$19,"Missing input")</f>
        <v>21500</v>
      </c>
      <c r="H9" s="20" t="n">
        <f>IF(ISNUMBER('Assumptions'!$B$17),'Assumptions'!$B$17,"Missing input")</f>
        <v>8760</v>
      </c>
      <c r="I9" s="14" t="n">
        <f>IF(COUNT(B9,C9,H9)=3,B9*C9*H9,"Missing input")</f>
        <v>13707648.000000002</v>
      </c>
      <c r="J9" s="14" t="n">
        <f>IF(COUNT(I9,D9)=2,I9*D9,"Missing input")</f>
        <v>17819942.400000002</v>
      </c>
      <c r="K9" s="14" t="n">
        <f>IF(COUNT(J9)=1,J9/1000000,"Missing input")</f>
        <v>17.819942400000002</v>
      </c>
      <c r="L9" s="14" t="n">
        <f>IF(COUNT(J9,H9)=2,J9/H9,"Missing input")</f>
        <v>2034.2400000000002</v>
      </c>
      <c r="M9" s="14" t="n">
        <f>IF(COUNT(B9,D9)=2,B9*D9,"Missing input")</f>
        <v>2542.8</v>
      </c>
      <c r="N9" s="21" t="n">
        <f>IF(COUNT(I9,E9)=2,I9*1000*E9/1000,"Missing input")</f>
        <v>6853824.000000001</v>
      </c>
      <c r="O9" s="21" t="n">
        <f>IF(COUNT(N9)=1,N9/365,"Missing input")</f>
        <v>18777.600000000002</v>
      </c>
      <c r="P9" s="21" t="n">
        <f>IF(COUNT(J9,F9)=2,J9*1000*F9,"Missing input")</f>
        <v>17761849387776.004</v>
      </c>
      <c r="Q9" s="21" t="n">
        <f>IF(COUNT(N9,G9)=2,N9*G9,"Missing input")</f>
        <v>147357216000.00003</v>
      </c>
      <c r="R9" s="21" t="n">
        <f>IF(COUNT(P9,Q9)=2,SUM(P9:Q9),"Missing input")</f>
        <v>17909206603776.004</v>
      </c>
      <c r="S9" s="22" t="n">
        <f>IF(COUNT(P9,R9)=2,IF(R9=0,"n.a.",P9/R9),"Missing input")</f>
        <v>0.9917719852553976</v>
      </c>
      <c r="T9" s="22" t="n">
        <f>IF(COUNT(Q9,R9)=2,IF(R9=0,"n.a.",Q9/R9),"Missing input")</f>
        <v>0.008228014744602422</v>
      </c>
      <c r="U9" s="4" t="inlineStr">
        <is>
          <t>S</t>
        </is>
      </c>
      <c r="V9" s="12" t="inlineStr">
        <is>
          <t>Partial nationwide documented capacity: operating331 plus413MW construction plus50%,65%,80% of2424MW planned pipeline. Half of planned capacity by2030 and15 percentage-point annual realization are analyst execution assumptions; sourced inventory sets the scale. Unknown capacity remains excluded.</t>
        </is>
      </c>
      <c r="W9" s="4" t="inlineStr">
        <is>
          <t>Base Case</t>
        </is>
      </c>
      <c r="X9" s="25" t="n">
        <f>'Assumptions'!B43</f>
        <v>2030</v>
      </c>
      <c r="Y9" s="16" t="n">
        <f>IF(COUNT('Assumptions'!$B$25,'Assumptions'!$B$27,X9,'Assumptions'!$B$24)=4,'Assumptions'!$B$25*(1+'Assumptions'!$B$27)^(X9-'Assumptions'!$B$24),"Missing input")</f>
        <v>608.8939760335777</v>
      </c>
      <c r="Z9" s="22" t="n">
        <f>IF(COUNT(K9,Y9)=2,K9/Y9,"Missing input")</f>
        <v>0.029266084246853043</v>
      </c>
      <c r="AA9" s="4" t="inlineStr">
        <is>
          <t>ELEC004;ELEC006;DC001;DC017;DC036</t>
        </is>
      </c>
      <c r="AB9" s="16" t="n">
        <f>IF(ISNUMBER('Assumptions'!B75),'Assumptions'!B75,"Missing input")</f>
        <v>416.035</v>
      </c>
      <c r="AC9" s="22" t="n">
        <f>IF(COUNT(K9,AB9)=2,K9/AB9,"Missing input")</f>
        <v>0.04283279627915921</v>
      </c>
      <c r="AD9" s="4" t="inlineStr">
        <is>
          <t>ELEC003</t>
        </is>
      </c>
    </row>
    <row r="10" ht="98" customHeight="1">
      <c r="A10" s="4" t="inlineStr">
        <is>
          <t>Base</t>
        </is>
      </c>
      <c r="B10" s="16" t="n">
        <f>IF(ISNUMBER('Assumptions'!C44),'Assumptions'!C44,"Missing input")</f>
        <v>2319.6</v>
      </c>
      <c r="C10" s="19" t="n">
        <f>IF(ISNUMBER('Assumptions'!D7),'Assumptions'!D7,"Missing input")</f>
        <v>0.8</v>
      </c>
      <c r="D10" s="16" t="n">
        <f>IF(ISNUMBER('Assumptions'!D8),'Assumptions'!D8,"Missing input")</f>
        <v>1.3</v>
      </c>
      <c r="E10" s="16" t="n">
        <f>IF(ISNUMBER('Assumptions'!D9),'Assumptions'!D9,"Missing input")</f>
        <v>0.5</v>
      </c>
      <c r="F10" s="16" t="n">
        <f>IF(ISNUMBER('Assumptions'!$B$18),'Assumptions'!$B$18,"Missing input")</f>
        <v>996.74</v>
      </c>
      <c r="G10" s="16" t="n">
        <f>IF(ISNUMBER('Assumptions'!$B$19),'Assumptions'!$B$19,"Missing input")</f>
        <v>21500</v>
      </c>
      <c r="H10" s="20" t="n">
        <f>IF(ISNUMBER('Assumptions'!$B$17),'Assumptions'!$B$17,"Missing input")</f>
        <v>8760</v>
      </c>
      <c r="I10" s="14" t="n">
        <f>IF(COUNT(B10,C10,H10)=3,B10*C10*H10,"Missing input")</f>
        <v>16255756.8</v>
      </c>
      <c r="J10" s="14" t="n">
        <f>IF(COUNT(I10,D10)=2,I10*D10,"Missing input")</f>
        <v>21132483.84</v>
      </c>
      <c r="K10" s="14" t="n">
        <f>IF(COUNT(J10)=1,J10/1000000,"Missing input")</f>
        <v>21.13248384</v>
      </c>
      <c r="L10" s="14" t="n">
        <f>IF(COUNT(J10,H10)=2,J10/H10,"Missing input")</f>
        <v>2412.384</v>
      </c>
      <c r="M10" s="14" t="n">
        <f>IF(COUNT(B10,D10)=2,B10*D10,"Missing input")</f>
        <v>3015.48</v>
      </c>
      <c r="N10" s="21" t="n">
        <f>IF(COUNT(I10,E10)=2,I10*1000*E10/1000,"Missing input")</f>
        <v>8127878.4</v>
      </c>
      <c r="O10" s="21" t="n">
        <f>IF(COUNT(N10)=1,N10/365,"Missing input")</f>
        <v>22268.16</v>
      </c>
      <c r="P10" s="21" t="n">
        <f>IF(COUNT(J10,F10)=2,J10*1000*F10,"Missing input")</f>
        <v>21063591942681.6</v>
      </c>
      <c r="Q10" s="21" t="n">
        <f>IF(COUNT(N10,G10)=2,N10*G10,"Missing input")</f>
        <v>174749385600.0</v>
      </c>
      <c r="R10" s="21" t="n">
        <f>IF(COUNT(P10,Q10)=2,SUM(P10:Q10),"Missing input")</f>
        <v>21238341328281.6</v>
      </c>
      <c r="S10" s="22" t="n">
        <f>IF(COUNT(P10,R10)=2,IF(R10=0,"n.a.",P10/R10),"Missing input")</f>
        <v>0.9917719852553976</v>
      </c>
      <c r="T10" s="22" t="n">
        <f>IF(COUNT(Q10,R10)=2,IF(R10=0,"n.a.",Q10/R10),"Missing input")</f>
        <v>0.008228014744602422</v>
      </c>
      <c r="U10" s="4" t="inlineStr">
        <is>
          <t>S</t>
        </is>
      </c>
      <c r="V10" s="12" t="inlineStr">
        <is>
          <t>Partial nationwide documented capacity: operating331 plus413MW construction plus50%,65%,80% of2424MW planned pipeline. Half of planned capacity by2030 and15 percentage-point annual realization are analyst execution assumptions; sourced inventory sets the scale. Unknown capacity remains excluded.</t>
        </is>
      </c>
      <c r="W10" s="4" t="inlineStr">
        <is>
          <t>Base Case</t>
        </is>
      </c>
      <c r="X10" s="25" t="n">
        <f>'Assumptions'!B44</f>
        <v>2031</v>
      </c>
      <c r="Y10" s="16" t="n">
        <f>IF(COUNT('Assumptions'!$B$25,'Assumptions'!$B$27,X10,'Assumptions'!$B$24)=4,'Assumptions'!$B$25*(1+'Assumptions'!$B$27)^(X10-'Assumptions'!$B$24),"Missing input")</f>
        <v>645.4276145955923</v>
      </c>
      <c r="Z10" s="22" t="n">
        <f>IF(COUNT(K10,Y10)=2,K10/Y10,"Missing input")</f>
        <v>0.03274183403702218</v>
      </c>
      <c r="AA10" s="4" t="inlineStr">
        <is>
          <t>ELEC004;ELEC006;DC001;DC017;DC036</t>
        </is>
      </c>
      <c r="AB10" s="16" t="n">
        <f>IF(ISNUMBER('Assumptions'!B76),'Assumptions'!B76,"Missing input")</f>
        <v>440.337</v>
      </c>
      <c r="AC10" s="22" t="n">
        <f>IF(COUNT(K10,AB10)=2,K10/AB10,"Missing input")</f>
        <v>0.0479916151493061</v>
      </c>
      <c r="AD10" s="4" t="inlineStr">
        <is>
          <t>ELEC003</t>
        </is>
      </c>
    </row>
    <row r="11" ht="98" customHeight="1">
      <c r="A11" s="4" t="inlineStr">
        <is>
          <t>Base</t>
        </is>
      </c>
      <c r="B11" s="16" t="n">
        <f>IF(ISNUMBER('Assumptions'!C45),'Assumptions'!C45,"Missing input")</f>
        <v>2683.2</v>
      </c>
      <c r="C11" s="19" t="n">
        <f>IF(ISNUMBER('Assumptions'!D7),'Assumptions'!D7,"Missing input")</f>
        <v>0.8</v>
      </c>
      <c r="D11" s="16" t="n">
        <f>IF(ISNUMBER('Assumptions'!D8),'Assumptions'!D8,"Missing input")</f>
        <v>1.3</v>
      </c>
      <c r="E11" s="16" t="n">
        <f>IF(ISNUMBER('Assumptions'!D9),'Assumptions'!D9,"Missing input")</f>
        <v>0.5</v>
      </c>
      <c r="F11" s="16" t="n">
        <f>IF(ISNUMBER('Assumptions'!$B$18),'Assumptions'!$B$18,"Missing input")</f>
        <v>996.74</v>
      </c>
      <c r="G11" s="16" t="n">
        <f>IF(ISNUMBER('Assumptions'!$B$19),'Assumptions'!$B$19,"Missing input")</f>
        <v>21500</v>
      </c>
      <c r="H11" s="20" t="n">
        <f>IF(ISNUMBER('Assumptions'!$B$17),'Assumptions'!$B$17,"Missing input")</f>
        <v>8760</v>
      </c>
      <c r="I11" s="14" t="n">
        <f>IF(COUNT(B11,C11,H11)=3,B11*C11*H11,"Missing input")</f>
        <v>18803865.599999998</v>
      </c>
      <c r="J11" s="14" t="n">
        <f>IF(COUNT(I11,D11)=2,I11*D11,"Missing input")</f>
        <v>24445025.279999997</v>
      </c>
      <c r="K11" s="14" t="n">
        <f>IF(COUNT(J11)=1,J11/1000000,"Missing input")</f>
        <v>24.445025279999996</v>
      </c>
      <c r="L11" s="14" t="n">
        <f>IF(COUNT(J11,H11)=2,J11/H11,"Missing input")</f>
        <v>2790.5280000000002</v>
      </c>
      <c r="M11" s="14" t="n">
        <f>IF(COUNT(B11,D11)=2,B11*D11,"Missing input")</f>
        <v>3488.16</v>
      </c>
      <c r="N11" s="21" t="n">
        <f>IF(COUNT(I11,E11)=2,I11*1000*E11/1000,"Missing input")</f>
        <v>9401932.799999999</v>
      </c>
      <c r="O11" s="21" t="n">
        <f>IF(COUNT(N11)=1,N11/365,"Missing input")</f>
        <v>25758.719999999998</v>
      </c>
      <c r="P11" s="21" t="n">
        <f>IF(COUNT(J11,F11)=2,J11*1000*F11,"Missing input")</f>
        <v>24365334497587.195</v>
      </c>
      <c r="Q11" s="21" t="n">
        <f>IF(COUNT(N11,G11)=2,N11*G11,"Missing input")</f>
        <v>202141555199.99997</v>
      </c>
      <c r="R11" s="21" t="n">
        <f>IF(COUNT(P11,Q11)=2,SUM(P11:Q11),"Missing input")</f>
        <v>24567476052787.195</v>
      </c>
      <c r="S11" s="22" t="n">
        <f>IF(COUNT(P11,R11)=2,IF(R11=0,"n.a.",P11/R11),"Missing input")</f>
        <v>0.9917719852553976</v>
      </c>
      <c r="T11" s="22" t="n">
        <f>IF(COUNT(Q11,R11)=2,IF(R11=0,"n.a.",Q11/R11),"Missing input")</f>
        <v>0.008228014744602422</v>
      </c>
      <c r="U11" s="4" t="inlineStr">
        <is>
          <t>S</t>
        </is>
      </c>
      <c r="V11" s="12" t="inlineStr">
        <is>
          <t>Partial nationwide documented capacity: operating331 plus413MW construction plus50%,65%,80% of2424MW planned pipeline. Half of planned capacity by2030 and15 percentage-point annual realization are analyst execution assumptions; sourced inventory sets the scale. Unknown capacity remains excluded.</t>
        </is>
      </c>
      <c r="W11" s="4" t="inlineStr">
        <is>
          <t>Base Case</t>
        </is>
      </c>
      <c r="X11" s="25" t="n">
        <f>'Assumptions'!B45</f>
        <v>2032</v>
      </c>
      <c r="Y11" s="16" t="n">
        <f>IF(COUNT('Assumptions'!$B$25,'Assumptions'!$B$27,X11,'Assumptions'!$B$24)=4,'Assumptions'!$B$25*(1+'Assumptions'!$B$27)^(X11-'Assumptions'!$B$24),"Missing input")</f>
        <v>684.153271471328</v>
      </c>
      <c r="Z11" s="22" t="n">
        <f>IF(COUNT(K11,Y11)=2,K11/Y11,"Missing input")</f>
        <v>0.035730334560015994</v>
      </c>
      <c r="AA11" s="4" t="inlineStr">
        <is>
          <t>ELEC004;ELEC006;DC001;DC017;DC036</t>
        </is>
      </c>
      <c r="AB11" s="16" t="n">
        <f>IF(ISNUMBER('Assumptions'!B77),'Assumptions'!B77,"Missing input")</f>
        <v>467.876</v>
      </c>
      <c r="AC11" s="22" t="n">
        <f>IF(COUNT(K11,AB11)=2,K11/AB11,"Missing input")</f>
        <v>0.052246803170070695</v>
      </c>
      <c r="AD11" s="4" t="inlineStr">
        <is>
          <t>ELEC003</t>
        </is>
      </c>
    </row>
    <row r="12" ht="83" customHeight="1">
      <c r="A12" s="4" t="inlineStr">
        <is>
          <t>High</t>
        </is>
      </c>
      <c r="B12" s="16" t="n">
        <f>IF(ISNUMBER('Assumptions'!C46),'Assumptions'!C46,"Missing input")</f>
        <v>3168</v>
      </c>
      <c r="C12" s="19" t="n">
        <f>IF(ISNUMBER('Assumptions'!E7),'Assumptions'!E7,"Missing input")</f>
        <v>0.95</v>
      </c>
      <c r="D12" s="16" t="n">
        <f>IF(ISNUMBER('Assumptions'!E8),'Assumptions'!E8,"Missing input")</f>
        <v>1.5</v>
      </c>
      <c r="E12" s="16" t="n">
        <f>IF(ISNUMBER('Assumptions'!E9),'Assumptions'!E9,"Missing input")</f>
        <v>1.5</v>
      </c>
      <c r="F12" s="16" t="n">
        <f>IF(ISNUMBER('Assumptions'!$B$18),'Assumptions'!$B$18,"Missing input")</f>
        <v>996.74</v>
      </c>
      <c r="G12" s="16" t="n">
        <f>IF(ISNUMBER('Assumptions'!$B$19),'Assumptions'!$B$19,"Missing input")</f>
        <v>21500</v>
      </c>
      <c r="H12" s="20" t="n">
        <f>IF(ISNUMBER('Assumptions'!$B$17),'Assumptions'!$B$17,"Missing input")</f>
        <v>8760</v>
      </c>
      <c r="I12" s="14" t="n">
        <f>IF(COUNT(B12,C12,H12)=3,B12*C12*H12,"Missing input")</f>
        <v>26364096.0</v>
      </c>
      <c r="J12" s="14" t="n">
        <f>IF(COUNT(I12,D12)=2,I12*D12,"Missing input")</f>
        <v>39546144.0</v>
      </c>
      <c r="K12" s="14" t="n">
        <f>IF(COUNT(J12)=1,J12/1000000,"Missing input")</f>
        <v>39.546144</v>
      </c>
      <c r="L12" s="14" t="n">
        <f>IF(COUNT(J12,H12)=2,J12/H12,"Missing input")</f>
        <v>4514.4</v>
      </c>
      <c r="M12" s="14" t="n">
        <f>IF(COUNT(B12,D12)=2,B12*D12,"Missing input")</f>
        <v>4752.0</v>
      </c>
      <c r="N12" s="21" t="n">
        <f>IF(COUNT(I12,E12)=2,I12*1000*E12/1000,"Missing input")</f>
        <v>39546144.0</v>
      </c>
      <c r="O12" s="21" t="n">
        <f>IF(COUNT(N12)=1,N12/365,"Missing input")</f>
        <v>108345.6</v>
      </c>
      <c r="P12" s="21" t="n">
        <f>IF(COUNT(J12,F12)=2,J12*1000*F12,"Missing input")</f>
        <v>39417223570560.0</v>
      </c>
      <c r="Q12" s="21" t="n">
        <f>IF(COUNT(N12,G12)=2,N12*G12,"Missing input")</f>
        <v>850242096000.0</v>
      </c>
      <c r="R12" s="21" t="n">
        <f>IF(COUNT(P12,Q12)=2,SUM(P12:Q12),"Missing input")</f>
        <v>40267465666560.0</v>
      </c>
      <c r="S12" s="22" t="n">
        <f>IF(COUNT(P12,R12)=2,IF(R12=0,"n.a.",P12/R12),"Missing input")</f>
        <v>0.9788851351351352</v>
      </c>
      <c r="T12" s="22" t="n">
        <f>IF(COUNT(Q12,R12)=2,IF(R12=0,"n.a.",Q12/R12),"Missing input")</f>
        <v>0.021114864864864864</v>
      </c>
      <c r="U12" s="4" t="inlineStr">
        <is>
          <t>S</t>
        </is>
      </c>
      <c r="V12" s="12" t="inlineStr">
        <is>
          <t>Partial nationwide documented capacity: operating331 plus full413MW construction and2424MW planned by2030, then held at identified pipeline ceiling. AI-led acceleration, not a claim all capacity is AI. No unannounced expansion or undisclosed national capacity invented.</t>
        </is>
      </c>
      <c r="W12" s="4" t="inlineStr">
        <is>
          <t>Aggressive AI Boom</t>
        </is>
      </c>
      <c r="X12" s="25" t="n">
        <f>'Assumptions'!B46</f>
        <v>2030</v>
      </c>
      <c r="Y12" s="16" t="n">
        <f>IF(COUNT('Assumptions'!$B$25,'Assumptions'!$B$27,X12,'Assumptions'!$B$24)=4,'Assumptions'!$B$25*(1+'Assumptions'!$B$27)^(X12-'Assumptions'!$B$24),"Missing input")</f>
        <v>608.8939760335777</v>
      </c>
      <c r="Z12" s="22" t="n">
        <f>IF(COUNT(K12,Y12)=2,K12/Y12,"Missing input")</f>
        <v>0.06494750409194262</v>
      </c>
      <c r="AA12" s="4" t="inlineStr">
        <is>
          <t>ELEC004;ELEC006;DC001;DC017;DC036</t>
        </is>
      </c>
      <c r="AB12" s="16" t="n">
        <f>IF(ISNUMBER('Assumptions'!B75),'Assumptions'!B75,"Missing input")</f>
        <v>416.035</v>
      </c>
      <c r="AC12" s="22" t="n">
        <f>IF(COUNT(K12,AB12)=2,K12/AB12,"Missing input")</f>
        <v>0.09505484875070606</v>
      </c>
      <c r="AD12" s="4" t="inlineStr">
        <is>
          <t>ELEC003</t>
        </is>
      </c>
    </row>
    <row r="13" ht="83" customHeight="1">
      <c r="A13" s="4" t="inlineStr">
        <is>
          <t>High</t>
        </is>
      </c>
      <c r="B13" s="16" t="n">
        <f>IF(ISNUMBER('Assumptions'!C47),'Assumptions'!C47,"Missing input")</f>
        <v>3168</v>
      </c>
      <c r="C13" s="19" t="n">
        <f>IF(ISNUMBER('Assumptions'!E7),'Assumptions'!E7,"Missing input")</f>
        <v>0.95</v>
      </c>
      <c r="D13" s="16" t="n">
        <f>IF(ISNUMBER('Assumptions'!E8),'Assumptions'!E8,"Missing input")</f>
        <v>1.5</v>
      </c>
      <c r="E13" s="16" t="n">
        <f>IF(ISNUMBER('Assumptions'!E9),'Assumptions'!E9,"Missing input")</f>
        <v>1.5</v>
      </c>
      <c r="F13" s="16" t="n">
        <f>IF(ISNUMBER('Assumptions'!$B$18),'Assumptions'!$B$18,"Missing input")</f>
        <v>996.74</v>
      </c>
      <c r="G13" s="16" t="n">
        <f>IF(ISNUMBER('Assumptions'!$B$19),'Assumptions'!$B$19,"Missing input")</f>
        <v>21500</v>
      </c>
      <c r="H13" s="20" t="n">
        <f>IF(ISNUMBER('Assumptions'!$B$17),'Assumptions'!$B$17,"Missing input")</f>
        <v>8760</v>
      </c>
      <c r="I13" s="14" t="n">
        <f>IF(COUNT(B13,C13,H13)=3,B13*C13*H13,"Missing input")</f>
        <v>26364096.0</v>
      </c>
      <c r="J13" s="14" t="n">
        <f>IF(COUNT(I13,D13)=2,I13*D13,"Missing input")</f>
        <v>39546144.0</v>
      </c>
      <c r="K13" s="14" t="n">
        <f>IF(COUNT(J13)=1,J13/1000000,"Missing input")</f>
        <v>39.546144</v>
      </c>
      <c r="L13" s="14" t="n">
        <f>IF(COUNT(J13,H13)=2,J13/H13,"Missing input")</f>
        <v>4514.4</v>
      </c>
      <c r="M13" s="14" t="n">
        <f>IF(COUNT(B13,D13)=2,B13*D13,"Missing input")</f>
        <v>4752.0</v>
      </c>
      <c r="N13" s="21" t="n">
        <f>IF(COUNT(I13,E13)=2,I13*1000*E13/1000,"Missing input")</f>
        <v>39546144.0</v>
      </c>
      <c r="O13" s="21" t="n">
        <f>IF(COUNT(N13)=1,N13/365,"Missing input")</f>
        <v>108345.6</v>
      </c>
      <c r="P13" s="21" t="n">
        <f>IF(COUNT(J13,F13)=2,J13*1000*F13,"Missing input")</f>
        <v>39417223570560.0</v>
      </c>
      <c r="Q13" s="21" t="n">
        <f>IF(COUNT(N13,G13)=2,N13*G13,"Missing input")</f>
        <v>850242096000.0</v>
      </c>
      <c r="R13" s="21" t="n">
        <f>IF(COUNT(P13,Q13)=2,SUM(P13:Q13),"Missing input")</f>
        <v>40267465666560.0</v>
      </c>
      <c r="S13" s="22" t="n">
        <f>IF(COUNT(P13,R13)=2,IF(R13=0,"n.a.",P13/R13),"Missing input")</f>
        <v>0.9788851351351352</v>
      </c>
      <c r="T13" s="22" t="n">
        <f>IF(COUNT(Q13,R13)=2,IF(R13=0,"n.a.",Q13/R13),"Missing input")</f>
        <v>0.021114864864864864</v>
      </c>
      <c r="U13" s="4" t="inlineStr">
        <is>
          <t>S</t>
        </is>
      </c>
      <c r="V13" s="12" t="inlineStr">
        <is>
          <t>Partial nationwide documented capacity: operating331 plus full413MW construction and2424MW planned by2030, then held at identified pipeline ceiling. AI-led acceleration, not a claim all capacity is AI. No unannounced expansion or undisclosed national capacity invented.</t>
        </is>
      </c>
      <c r="W13" s="4" t="inlineStr">
        <is>
          <t>Aggressive AI Boom</t>
        </is>
      </c>
      <c r="X13" s="25" t="n">
        <f>'Assumptions'!B47</f>
        <v>2031</v>
      </c>
      <c r="Y13" s="16" t="n">
        <f>IF(COUNT('Assumptions'!$B$25,'Assumptions'!$B$27,X13,'Assumptions'!$B$24)=4,'Assumptions'!$B$25*(1+'Assumptions'!$B$27)^(X13-'Assumptions'!$B$24),"Missing input")</f>
        <v>645.4276145955923</v>
      </c>
      <c r="Z13" s="22" t="n">
        <f>IF(COUNT(K13,Y13)=2,K13/Y13,"Missing input")</f>
        <v>0.06127123027541757</v>
      </c>
      <c r="AA13" s="4" t="inlineStr">
        <is>
          <t>ELEC004;ELEC006;DC001;DC017;DC036</t>
        </is>
      </c>
      <c r="AB13" s="16" t="n">
        <f>IF(ISNUMBER('Assumptions'!B76),'Assumptions'!B76,"Missing input")</f>
        <v>440.337</v>
      </c>
      <c r="AC13" s="22" t="n">
        <f>IF(COUNT(K13,AB13)=2,K13/AB13,"Missing input")</f>
        <v>0.08980881461244455</v>
      </c>
      <c r="AD13" s="4" t="inlineStr">
        <is>
          <t>ELEC003</t>
        </is>
      </c>
    </row>
    <row r="14" ht="83" customHeight="1">
      <c r="A14" s="4" t="inlineStr">
        <is>
          <t>High</t>
        </is>
      </c>
      <c r="B14" s="16" t="n">
        <f>IF(ISNUMBER('Assumptions'!C48),'Assumptions'!C48,"Missing input")</f>
        <v>3168</v>
      </c>
      <c r="C14" s="19" t="n">
        <f>IF(ISNUMBER('Assumptions'!E7),'Assumptions'!E7,"Missing input")</f>
        <v>0.95</v>
      </c>
      <c r="D14" s="16" t="n">
        <f>IF(ISNUMBER('Assumptions'!E8),'Assumptions'!E8,"Missing input")</f>
        <v>1.5</v>
      </c>
      <c r="E14" s="16" t="n">
        <f>IF(ISNUMBER('Assumptions'!E9),'Assumptions'!E9,"Missing input")</f>
        <v>1.5</v>
      </c>
      <c r="F14" s="16" t="n">
        <f>IF(ISNUMBER('Assumptions'!$B$18),'Assumptions'!$B$18,"Missing input")</f>
        <v>996.74</v>
      </c>
      <c r="G14" s="16" t="n">
        <f>IF(ISNUMBER('Assumptions'!$B$19),'Assumptions'!$B$19,"Missing input")</f>
        <v>21500</v>
      </c>
      <c r="H14" s="20" t="n">
        <f>IF(ISNUMBER('Assumptions'!$B$17),'Assumptions'!$B$17,"Missing input")</f>
        <v>8760</v>
      </c>
      <c r="I14" s="14" t="n">
        <f>IF(COUNT(B14,C14,H14)=3,B14*C14*H14,"Missing input")</f>
        <v>26364096.0</v>
      </c>
      <c r="J14" s="14" t="n">
        <f>IF(COUNT(I14,D14)=2,I14*D14,"Missing input")</f>
        <v>39546144.0</v>
      </c>
      <c r="K14" s="14" t="n">
        <f>IF(COUNT(J14)=1,J14/1000000,"Missing input")</f>
        <v>39.546144</v>
      </c>
      <c r="L14" s="14" t="n">
        <f>IF(COUNT(J14,H14)=2,J14/H14,"Missing input")</f>
        <v>4514.4</v>
      </c>
      <c r="M14" s="14" t="n">
        <f>IF(COUNT(B14,D14)=2,B14*D14,"Missing input")</f>
        <v>4752.0</v>
      </c>
      <c r="N14" s="21" t="n">
        <f>IF(COUNT(I14,E14)=2,I14*1000*E14/1000,"Missing input")</f>
        <v>39546144.0</v>
      </c>
      <c r="O14" s="21" t="n">
        <f>IF(COUNT(N14)=1,N14/365,"Missing input")</f>
        <v>108345.6</v>
      </c>
      <c r="P14" s="21" t="n">
        <f>IF(COUNT(J14,F14)=2,J14*1000*F14,"Missing input")</f>
        <v>39417223570560.0</v>
      </c>
      <c r="Q14" s="21" t="n">
        <f>IF(COUNT(N14,G14)=2,N14*G14,"Missing input")</f>
        <v>850242096000.0</v>
      </c>
      <c r="R14" s="21" t="n">
        <f>IF(COUNT(P14,Q14)=2,SUM(P14:Q14),"Missing input")</f>
        <v>40267465666560.0</v>
      </c>
      <c r="S14" s="22" t="n">
        <f>IF(COUNT(P14,R14)=2,IF(R14=0,"n.a.",P14/R14),"Missing input")</f>
        <v>0.9788851351351352</v>
      </c>
      <c r="T14" s="22" t="n">
        <f>IF(COUNT(Q14,R14)=2,IF(R14=0,"n.a.",Q14/R14),"Missing input")</f>
        <v>0.021114864864864864</v>
      </c>
      <c r="U14" s="4" t="inlineStr">
        <is>
          <t>S</t>
        </is>
      </c>
      <c r="V14" s="12" t="inlineStr">
        <is>
          <t>Partial nationwide documented capacity: operating331 plus full413MW construction and2424MW planned by2030, then held at identified pipeline ceiling. AI-led acceleration, not a claim all capacity is AI. No unannounced expansion or undisclosed national capacity invented.</t>
        </is>
      </c>
      <c r="W14" s="4" t="inlineStr">
        <is>
          <t>Aggressive AI Boom</t>
        </is>
      </c>
      <c r="X14" s="25" t="n">
        <f>'Assumptions'!B48</f>
        <v>2032</v>
      </c>
      <c r="Y14" s="16" t="n">
        <f>IF(COUNT('Assumptions'!$B$25,'Assumptions'!$B$27,X14,'Assumptions'!$B$24)=4,'Assumptions'!$B$25*(1+'Assumptions'!$B$27)^(X14-'Assumptions'!$B$24),"Missing input")</f>
        <v>684.153271471328</v>
      </c>
      <c r="Z14" s="22" t="n">
        <f>IF(COUNT(K14,Y14)=2,K14/Y14,"Missing input")</f>
        <v>0.0578030474296392</v>
      </c>
      <c r="AA14" s="4" t="inlineStr">
        <is>
          <t>ELEC004;ELEC006;DC001;DC017;DC036</t>
        </is>
      </c>
      <c r="AB14" s="16" t="n">
        <f>IF(ISNUMBER('Assumptions'!B77),'Assumptions'!B77,"Missing input")</f>
        <v>467.876</v>
      </c>
      <c r="AC14" s="22" t="n">
        <f>IF(COUNT(K14,AB14)=2,K14/AB14,"Missing input")</f>
        <v>0.08452270259641444</v>
      </c>
      <c r="AD14" s="4" t="inlineStr">
        <is>
          <t>ELEC003</t>
        </is>
      </c>
    </row>
  </sheetData>
  <autoFilter ref="A5:AD14"/>
  <mergeCells count="2">
    <mergeCell ref="A2:K2"/>
    <mergeCell ref="A3:K3"/>
  </mergeCells>
  <pageMargins left="0.75" right="0.75" top="1" bottom="1" header="0.5" footer="0.5"/>
  <pageSetup orientation="landscape" paperSize="8" fitToHeight="0" fitToWidth="1"/>
</worksheet>
</file>

<file path=xl/worksheets/sheet13.xml><?xml version="1.0" encoding="utf-8"?>
<worksheet xmlns="http://schemas.openxmlformats.org/spreadsheetml/2006/main">
  <sheetPr>
    <tabColor rgb="00326D78"/>
    <outlinePr summaryBelow="1" summaryRight="1"/>
    <pageSetUpPr fitToPage="1"/>
  </sheetPr>
  <dimension ref="A1:K23"/>
  <sheetViews>
    <sheetView showGridLines="0" zoomScale="85" workbookViewId="0">
      <pane xSplit="2" ySplit="5" topLeftCell="C6" activePane="bottomRight" state="frozen"/>
      <selection pane="topRight"/>
      <selection pane="bottomLeft"/>
      <selection pane="bottomRight" activeCell="A1" sqref="A1"/>
    </sheetView>
  </sheetViews>
  <sheetFormatPr baseColWidth="8" defaultRowHeight="15"/>
  <cols>
    <col width="17" customWidth="1" min="1" max="1"/>
    <col width="17" customWidth="1" min="2" max="2"/>
    <col width="26" customWidth="1" min="3" max="3"/>
    <col width="26" customWidth="1" min="4" max="4"/>
    <col width="26" customWidth="1" min="5" max="5"/>
    <col width="26" customWidth="1" min="6" max="6"/>
    <col width="26" customWidth="1" min="7" max="7"/>
    <col width="26" customWidth="1" min="8" max="8"/>
    <col width="26" customWidth="1" min="9" max="9"/>
    <col width="26" customWidth="1" min="10" max="10"/>
    <col width="26" customWidth="1" min="11" max="11"/>
  </cols>
  <sheetData>
    <row r="1" ht="16" customHeight="1"/>
    <row r="2" ht="28" customHeight="1">
      <c r="A2" s="1" t="inlineStr">
        <is>
          <t>National electricity impact of the capacity scenarios</t>
        </is>
      </c>
    </row>
    <row r="3" ht="35" customHeight="1">
      <c r="A3" s="2" t="inlineStr">
        <is>
          <t>National consumption and PLN sales are separate actual 2025 denominators. Continuous load is average delivered power. Generation capacity at an assumed factor is an energy illustration, not an adequacy forecast.</t>
        </is>
      </c>
    </row>
    <row r="4" ht="16" customHeight="1"/>
    <row r="5" ht="44" customHeight="1">
      <c r="A5" s="3" t="inlineStr">
        <is>
          <t>Case</t>
        </is>
      </c>
      <c r="B5" s="3" t="inlineStr">
        <is>
          <t>IT capacity (MW)</t>
        </is>
      </c>
      <c r="C5" s="3" t="inlineStr">
        <is>
          <t>Facility electricity (TWh/year)</t>
        </is>
      </c>
      <c r="D5" s="3" t="inlineStr">
        <is>
          <t>National consumption (TWh)</t>
        </is>
      </c>
      <c r="E5" s="3" t="inlineStr">
        <is>
          <t>Share of national consumption</t>
        </is>
      </c>
      <c r="F5" s="3" t="inlineStr">
        <is>
          <t>PLN sales (TWh)</t>
        </is>
      </c>
      <c r="G5" s="3" t="inlineStr">
        <is>
          <t>Share of PLN sales</t>
        </is>
      </c>
      <c r="H5" s="3" t="inlineStr">
        <is>
          <t>Continuous delivered power (GW)</t>
        </is>
      </c>
      <c r="I5" s="3" t="inlineStr">
        <is>
          <t>Generation capacity at assumed factor (GW)</t>
        </is>
      </c>
      <c r="J5" s="3" t="inlineStr">
        <is>
          <t>Denominator year</t>
        </is>
      </c>
      <c r="K5" s="3" t="inlineStr">
        <is>
          <t>Source ID</t>
        </is>
      </c>
    </row>
    <row r="6" ht="16" customHeight="1">
      <c r="A6" s="4" t="inlineStr">
        <is>
          <t>Low</t>
        </is>
      </c>
      <c r="B6" s="16" t="n">
        <f>IF(ISNUMBER('Scenario Model'!B6),'Scenario Model'!B6,"Missing input")</f>
        <v>10</v>
      </c>
      <c r="C6" s="16" t="n">
        <f>IF(ISNUMBER('Scenario Model'!K6),'Scenario Model'!K6,"Missing input")</f>
        <v>0.063072</v>
      </c>
      <c r="D6" s="16" t="n">
        <f>IF(ISNUMBER('Assumptions'!$B$25),'Assumptions'!$B$25,"Missing input")</f>
        <v>455.001</v>
      </c>
      <c r="E6" s="22" t="n">
        <f>IF(COUNT(C6,D6)=2,C6/D6,"Missing input")</f>
        <v>0.00013861947556159218</v>
      </c>
      <c r="F6" s="16" t="n">
        <f>IF(ISNUMBER('Assumptions'!$B$26),'Assumptions'!$B$26,"Missing input")</f>
        <v>317.692</v>
      </c>
      <c r="G6" s="22" t="n">
        <f>IF(COUNT(C6,F6)=2,C6/F6,"Missing input")</f>
        <v>0.0001985319114110522</v>
      </c>
      <c r="H6" s="16" t="n">
        <f>IF(COUNT(C6,'Assumptions'!$B$17)=2,C6*1000/'Assumptions'!$B$17,"Missing input")</f>
        <v>0.007199999999999999</v>
      </c>
      <c r="I6" s="16" t="n">
        <f>IF(COUNT(H6,'Assumptions'!$B$21)=2,H6/'Assumptions'!$B$21,"Missing input")</f>
        <v>0.008999999999999998</v>
      </c>
      <c r="J6" s="25" t="n">
        <f>IF(ISNUMBER('Assumptions'!$B$24),'Assumptions'!$B$24,"Missing input")</f>
        <v>2025</v>
      </c>
      <c r="K6" s="4" t="inlineStr">
        <is>
          <t>ELEC001</t>
        </is>
      </c>
    </row>
    <row r="7" ht="16" customHeight="1">
      <c r="A7" s="4" t="inlineStr">
        <is>
          <t>Base</t>
        </is>
      </c>
      <c r="B7" s="16" t="n">
        <f>IF(ISNUMBER('Scenario Model'!B7),'Scenario Model'!B7,"Missing input")</f>
        <v>10</v>
      </c>
      <c r="C7" s="16" t="n">
        <f>IF(ISNUMBER('Scenario Model'!K7),'Scenario Model'!K7,"Missing input")</f>
        <v>0.091104</v>
      </c>
      <c r="D7" s="16" t="n">
        <f>IF(ISNUMBER('Assumptions'!$B$25),'Assumptions'!$B$25,"Missing input")</f>
        <v>455.001</v>
      </c>
      <c r="E7" s="22" t="n">
        <f>IF(COUNT(C7,D7)=2,C7/D7,"Missing input")</f>
        <v>0.00020022813136674427</v>
      </c>
      <c r="F7" s="16" t="n">
        <f>IF(ISNUMBER('Assumptions'!$B$26),'Assumptions'!$B$26,"Missing input")</f>
        <v>317.692</v>
      </c>
      <c r="G7" s="22" t="n">
        <f>IF(COUNT(C7,F7)=2,C7/F7,"Missing input")</f>
        <v>0.00028676831648263097</v>
      </c>
      <c r="H7" s="16" t="n">
        <f>IF(COUNT(C7,'Assumptions'!$B$17)=2,C7*1000/'Assumptions'!$B$17,"Missing input")</f>
        <v>0.0104</v>
      </c>
      <c r="I7" s="16" t="n">
        <f>IF(COUNT(H7,'Assumptions'!$B$21)=2,H7/'Assumptions'!$B$21,"Missing input")</f>
        <v>0.013</v>
      </c>
      <c r="J7" s="25" t="n">
        <f>IF(ISNUMBER('Assumptions'!$B$24),'Assumptions'!$B$24,"Missing input")</f>
        <v>2025</v>
      </c>
      <c r="K7" s="4" t="inlineStr">
        <is>
          <t>ELEC001</t>
        </is>
      </c>
    </row>
    <row r="8" ht="16" customHeight="1">
      <c r="A8" s="4" t="inlineStr">
        <is>
          <t>High</t>
        </is>
      </c>
      <c r="B8" s="16" t="n">
        <f>IF(ISNUMBER('Scenario Model'!B8),'Scenario Model'!B8,"Missing input")</f>
        <v>10</v>
      </c>
      <c r="C8" s="16" t="n">
        <f>IF(ISNUMBER('Scenario Model'!K8),'Scenario Model'!K8,"Missing input")</f>
        <v>0.12483</v>
      </c>
      <c r="D8" s="16" t="n">
        <f>IF(ISNUMBER('Assumptions'!$B$25),'Assumptions'!$B$25,"Missing input")</f>
        <v>455.001</v>
      </c>
      <c r="E8" s="22" t="n">
        <f>IF(COUNT(C8,D8)=2,C8/D8,"Missing input")</f>
        <v>0.00027435104538231785</v>
      </c>
      <c r="F8" s="16" t="n">
        <f>IF(ISNUMBER('Assumptions'!$B$26),'Assumptions'!$B$26,"Missing input")</f>
        <v>317.692</v>
      </c>
      <c r="G8" s="22" t="n">
        <f>IF(COUNT(C8,F8)=2,C8/F8,"Missing input")</f>
        <v>0.00039292774133437415</v>
      </c>
      <c r="H8" s="16" t="n">
        <f>IF(COUNT(C8,'Assumptions'!$B$17)=2,C8*1000/'Assumptions'!$B$17,"Missing input")</f>
        <v>0.01425</v>
      </c>
      <c r="I8" s="16" t="n">
        <f>IF(COUNT(H8,'Assumptions'!$B$21)=2,H8/'Assumptions'!$B$21,"Missing input")</f>
        <v>0.0178125</v>
      </c>
      <c r="J8" s="25" t="n">
        <f>IF(ISNUMBER('Assumptions'!$B$24),'Assumptions'!$B$24,"Missing input")</f>
        <v>2025</v>
      </c>
      <c r="K8" s="4" t="inlineStr">
        <is>
          <t>ELEC001</t>
        </is>
      </c>
    </row>
    <row r="9" ht="16" customHeight="1">
      <c r="A9" s="4" t="inlineStr">
        <is>
          <t>Low</t>
        </is>
      </c>
      <c r="B9" s="16" t="n">
        <f>IF(ISNUMBER('Scenario Model'!B9),'Scenario Model'!B9,"Missing input")</f>
        <v>50</v>
      </c>
      <c r="C9" s="16" t="n">
        <f>IF(ISNUMBER('Scenario Model'!K9),'Scenario Model'!K9,"Missing input")</f>
        <v>0.31536</v>
      </c>
      <c r="D9" s="16" t="n">
        <f>IF(ISNUMBER('Assumptions'!$B$25),'Assumptions'!$B$25,"Missing input")</f>
        <v>455.001</v>
      </c>
      <c r="E9" s="22" t="n">
        <f>IF(COUNT(C9,D9)=2,C9/D9,"Missing input")</f>
        <v>0.0006930973778079609</v>
      </c>
      <c r="F9" s="16" t="n">
        <f>IF(ISNUMBER('Assumptions'!$B$26),'Assumptions'!$B$26,"Missing input")</f>
        <v>317.692</v>
      </c>
      <c r="G9" s="22" t="n">
        <f>IF(COUNT(C9,F9)=2,C9/F9,"Missing input")</f>
        <v>0.000992659557055261</v>
      </c>
      <c r="H9" s="16" t="n">
        <f>IF(COUNT(C9,'Assumptions'!$B$17)=2,C9*1000/'Assumptions'!$B$17,"Missing input")</f>
        <v>0.036</v>
      </c>
      <c r="I9" s="16" t="n">
        <f>IF(COUNT(H9,'Assumptions'!$B$21)=2,H9/'Assumptions'!$B$21,"Missing input")</f>
        <v>0.04499999999999999</v>
      </c>
      <c r="J9" s="25" t="n">
        <f>IF(ISNUMBER('Assumptions'!$B$24),'Assumptions'!$B$24,"Missing input")</f>
        <v>2025</v>
      </c>
      <c r="K9" s="4" t="inlineStr">
        <is>
          <t>ELEC001</t>
        </is>
      </c>
    </row>
    <row r="10" ht="16" customHeight="1">
      <c r="A10" s="4" t="inlineStr">
        <is>
          <t>Base</t>
        </is>
      </c>
      <c r="B10" s="16" t="n">
        <f>IF(ISNUMBER('Scenario Model'!B10),'Scenario Model'!B10,"Missing input")</f>
        <v>50</v>
      </c>
      <c r="C10" s="16" t="n">
        <f>IF(ISNUMBER('Scenario Model'!K10),'Scenario Model'!K10,"Missing input")</f>
        <v>0.45552</v>
      </c>
      <c r="D10" s="16" t="n">
        <f>IF(ISNUMBER('Assumptions'!$B$25),'Assumptions'!$B$25,"Missing input")</f>
        <v>455.001</v>
      </c>
      <c r="E10" s="22" t="n">
        <f>IF(COUNT(C10,D10)=2,C10/D10,"Missing input")</f>
        <v>0.0010011406568337213</v>
      </c>
      <c r="F10" s="16" t="n">
        <f>IF(ISNUMBER('Assumptions'!$B$26),'Assumptions'!$B$26,"Missing input")</f>
        <v>317.692</v>
      </c>
      <c r="G10" s="22" t="n">
        <f>IF(COUNT(C10,F10)=2,C10/F10,"Missing input")</f>
        <v>0.0014338415824131547</v>
      </c>
      <c r="H10" s="16" t="n">
        <f>IF(COUNT(C10,'Assumptions'!$B$17)=2,C10*1000/'Assumptions'!$B$17,"Missing input")</f>
        <v>0.052</v>
      </c>
      <c r="I10" s="16" t="n">
        <f>IF(COUNT(H10,'Assumptions'!$B$21)=2,H10/'Assumptions'!$B$21,"Missing input")</f>
        <v>0.06499999999999999</v>
      </c>
      <c r="J10" s="25" t="n">
        <f>IF(ISNUMBER('Assumptions'!$B$24),'Assumptions'!$B$24,"Missing input")</f>
        <v>2025</v>
      </c>
      <c r="K10" s="4" t="inlineStr">
        <is>
          <t>ELEC001</t>
        </is>
      </c>
    </row>
    <row r="11" ht="16" customHeight="1">
      <c r="A11" s="4" t="inlineStr">
        <is>
          <t>High</t>
        </is>
      </c>
      <c r="B11" s="16" t="n">
        <f>IF(ISNUMBER('Scenario Model'!B11),'Scenario Model'!B11,"Missing input")</f>
        <v>50</v>
      </c>
      <c r="C11" s="16" t="n">
        <f>IF(ISNUMBER('Scenario Model'!K11),'Scenario Model'!K11,"Missing input")</f>
        <v>0.62415</v>
      </c>
      <c r="D11" s="16" t="n">
        <f>IF(ISNUMBER('Assumptions'!$B$25),'Assumptions'!$B$25,"Missing input")</f>
        <v>455.001</v>
      </c>
      <c r="E11" s="22" t="n">
        <f>IF(COUNT(C11,D11)=2,C11/D11,"Missing input")</f>
        <v>0.0013717552269115892</v>
      </c>
      <c r="F11" s="16" t="n">
        <f>IF(ISNUMBER('Assumptions'!$B$26),'Assumptions'!$B$26,"Missing input")</f>
        <v>317.692</v>
      </c>
      <c r="G11" s="22" t="n">
        <f>IF(COUNT(C11,F11)=2,C11/F11,"Missing input")</f>
        <v>0.0019646387066718706</v>
      </c>
      <c r="H11" s="16" t="n">
        <f>IF(COUNT(C11,'Assumptions'!$B$17)=2,C11*1000/'Assumptions'!$B$17,"Missing input")</f>
        <v>0.07125</v>
      </c>
      <c r="I11" s="16" t="n">
        <f>IF(COUNT(H11,'Assumptions'!$B$21)=2,H11/'Assumptions'!$B$21,"Missing input")</f>
        <v>0.08906249999999999</v>
      </c>
      <c r="J11" s="25" t="n">
        <f>IF(ISNUMBER('Assumptions'!$B$24),'Assumptions'!$B$24,"Missing input")</f>
        <v>2025</v>
      </c>
      <c r="K11" s="4" t="inlineStr">
        <is>
          <t>ELEC001</t>
        </is>
      </c>
    </row>
    <row r="12" ht="16" customHeight="1">
      <c r="A12" s="4" t="inlineStr">
        <is>
          <t>Low</t>
        </is>
      </c>
      <c r="B12" s="16" t="n">
        <f>IF(ISNUMBER('Scenario Model'!B12),'Scenario Model'!B12,"Missing input")</f>
        <v>100</v>
      </c>
      <c r="C12" s="16" t="n">
        <f>IF(ISNUMBER('Scenario Model'!K12),'Scenario Model'!K12,"Missing input")</f>
        <v>0.63072</v>
      </c>
      <c r="D12" s="16" t="n">
        <f>IF(ISNUMBER('Assumptions'!$B$25),'Assumptions'!$B$25,"Missing input")</f>
        <v>455.001</v>
      </c>
      <c r="E12" s="22" t="n">
        <f>IF(COUNT(C12,D12)=2,C12/D12,"Missing input")</f>
        <v>0.0013861947556159217</v>
      </c>
      <c r="F12" s="16" t="n">
        <f>IF(ISNUMBER('Assumptions'!$B$26),'Assumptions'!$B$26,"Missing input")</f>
        <v>317.692</v>
      </c>
      <c r="G12" s="22" t="n">
        <f>IF(COUNT(C12,F12)=2,C12/F12,"Missing input")</f>
        <v>0.001985319114110522</v>
      </c>
      <c r="H12" s="16" t="n">
        <f>IF(COUNT(C12,'Assumptions'!$B$17)=2,C12*1000/'Assumptions'!$B$17,"Missing input")</f>
        <v>0.072</v>
      </c>
      <c r="I12" s="16" t="n">
        <f>IF(COUNT(H12,'Assumptions'!$B$21)=2,H12/'Assumptions'!$B$21,"Missing input")</f>
        <v>0.08999999999999998</v>
      </c>
      <c r="J12" s="25" t="n">
        <f>IF(ISNUMBER('Assumptions'!$B$24),'Assumptions'!$B$24,"Missing input")</f>
        <v>2025</v>
      </c>
      <c r="K12" s="4" t="inlineStr">
        <is>
          <t>ELEC001</t>
        </is>
      </c>
    </row>
    <row r="13" ht="16" customHeight="1">
      <c r="A13" s="4" t="inlineStr">
        <is>
          <t>Base</t>
        </is>
      </c>
      <c r="B13" s="16" t="n">
        <f>IF(ISNUMBER('Scenario Model'!B13),'Scenario Model'!B13,"Missing input")</f>
        <v>100</v>
      </c>
      <c r="C13" s="16" t="n">
        <f>IF(ISNUMBER('Scenario Model'!K13),'Scenario Model'!K13,"Missing input")</f>
        <v>0.91104</v>
      </c>
      <c r="D13" s="16" t="n">
        <f>IF(ISNUMBER('Assumptions'!$B$25),'Assumptions'!$B$25,"Missing input")</f>
        <v>455.001</v>
      </c>
      <c r="E13" s="22" t="n">
        <f>IF(COUNT(C13,D13)=2,C13/D13,"Missing input")</f>
        <v>0.0020022813136674426</v>
      </c>
      <c r="F13" s="16" t="n">
        <f>IF(ISNUMBER('Assumptions'!$B$26),'Assumptions'!$B$26,"Missing input")</f>
        <v>317.692</v>
      </c>
      <c r="G13" s="22" t="n">
        <f>IF(COUNT(C13,F13)=2,C13/F13,"Missing input")</f>
        <v>0.0028676831648263095</v>
      </c>
      <c r="H13" s="16" t="n">
        <f>IF(COUNT(C13,'Assumptions'!$B$17)=2,C13*1000/'Assumptions'!$B$17,"Missing input")</f>
        <v>0.104</v>
      </c>
      <c r="I13" s="16" t="n">
        <f>IF(COUNT(H13,'Assumptions'!$B$21)=2,H13/'Assumptions'!$B$21,"Missing input")</f>
        <v>0.12999999999999998</v>
      </c>
      <c r="J13" s="25" t="n">
        <f>IF(ISNUMBER('Assumptions'!$B$24),'Assumptions'!$B$24,"Missing input")</f>
        <v>2025</v>
      </c>
      <c r="K13" s="4" t="inlineStr">
        <is>
          <t>ELEC001</t>
        </is>
      </c>
    </row>
    <row r="14" ht="16" customHeight="1">
      <c r="A14" s="4" t="inlineStr">
        <is>
          <t>High</t>
        </is>
      </c>
      <c r="B14" s="16" t="n">
        <f>IF(ISNUMBER('Scenario Model'!B14),'Scenario Model'!B14,"Missing input")</f>
        <v>100</v>
      </c>
      <c r="C14" s="16" t="n">
        <f>IF(ISNUMBER('Scenario Model'!K14),'Scenario Model'!K14,"Missing input")</f>
        <v>1.2483</v>
      </c>
      <c r="D14" s="16" t="n">
        <f>IF(ISNUMBER('Assumptions'!$B$25),'Assumptions'!$B$25,"Missing input")</f>
        <v>455.001</v>
      </c>
      <c r="E14" s="22" t="n">
        <f>IF(COUNT(C14,D14)=2,C14/D14,"Missing input")</f>
        <v>0.0027435104538231785</v>
      </c>
      <c r="F14" s="16" t="n">
        <f>IF(ISNUMBER('Assumptions'!$B$26),'Assumptions'!$B$26,"Missing input")</f>
        <v>317.692</v>
      </c>
      <c r="G14" s="22" t="n">
        <f>IF(COUNT(C14,F14)=2,C14/F14,"Missing input")</f>
        <v>0.003929277413343741</v>
      </c>
      <c r="H14" s="16" t="n">
        <f>IF(COUNT(C14,'Assumptions'!$B$17)=2,C14*1000/'Assumptions'!$B$17,"Missing input")</f>
        <v>0.1425</v>
      </c>
      <c r="I14" s="16" t="n">
        <f>IF(COUNT(H14,'Assumptions'!$B$21)=2,H14/'Assumptions'!$B$21,"Missing input")</f>
        <v>0.17812499999999998</v>
      </c>
      <c r="J14" s="25" t="n">
        <f>IF(ISNUMBER('Assumptions'!$B$24),'Assumptions'!$B$24,"Missing input")</f>
        <v>2025</v>
      </c>
      <c r="K14" s="4" t="inlineStr">
        <is>
          <t>ELEC001</t>
        </is>
      </c>
    </row>
    <row r="15" ht="16" customHeight="1">
      <c r="A15" s="4" t="inlineStr">
        <is>
          <t>Low</t>
        </is>
      </c>
      <c r="B15" s="16" t="n">
        <f>IF(ISNUMBER('Scenario Model'!B15),'Scenario Model'!B15,"Missing input")</f>
        <v>500</v>
      </c>
      <c r="C15" s="16" t="n">
        <f>IF(ISNUMBER('Scenario Model'!K15),'Scenario Model'!K15,"Missing input")</f>
        <v>3.1536</v>
      </c>
      <c r="D15" s="16" t="n">
        <f>IF(ISNUMBER('Assumptions'!$B$25),'Assumptions'!$B$25,"Missing input")</f>
        <v>455.001</v>
      </c>
      <c r="E15" s="22" t="n">
        <f>IF(COUNT(C15,D15)=2,C15/D15,"Missing input")</f>
        <v>0.0069309737780796086</v>
      </c>
      <c r="F15" s="16" t="n">
        <f>IF(ISNUMBER('Assumptions'!$B$26),'Assumptions'!$B$26,"Missing input")</f>
        <v>317.692</v>
      </c>
      <c r="G15" s="22" t="n">
        <f>IF(COUNT(C15,F15)=2,C15/F15,"Missing input")</f>
        <v>0.00992659557055261</v>
      </c>
      <c r="H15" s="16" t="n">
        <f>IF(COUNT(C15,'Assumptions'!$B$17)=2,C15*1000/'Assumptions'!$B$17,"Missing input")</f>
        <v>0.36</v>
      </c>
      <c r="I15" s="16" t="n">
        <f>IF(COUNT(H15,'Assumptions'!$B$21)=2,H15/'Assumptions'!$B$21,"Missing input")</f>
        <v>0.44999999999999996</v>
      </c>
      <c r="J15" s="25" t="n">
        <f>IF(ISNUMBER('Assumptions'!$B$24),'Assumptions'!$B$24,"Missing input")</f>
        <v>2025</v>
      </c>
      <c r="K15" s="4" t="inlineStr">
        <is>
          <t>ELEC001</t>
        </is>
      </c>
    </row>
    <row r="16" ht="16" customHeight="1">
      <c r="A16" s="4" t="inlineStr">
        <is>
          <t>Base</t>
        </is>
      </c>
      <c r="B16" s="16" t="n">
        <f>IF(ISNUMBER('Scenario Model'!B16),'Scenario Model'!B16,"Missing input")</f>
        <v>500</v>
      </c>
      <c r="C16" s="16" t="n">
        <f>IF(ISNUMBER('Scenario Model'!K16),'Scenario Model'!K16,"Missing input")</f>
        <v>4.5552</v>
      </c>
      <c r="D16" s="16" t="n">
        <f>IF(ISNUMBER('Assumptions'!$B$25),'Assumptions'!$B$25,"Missing input")</f>
        <v>455.001</v>
      </c>
      <c r="E16" s="22" t="n">
        <f>IF(COUNT(C16,D16)=2,C16/D16,"Missing input")</f>
        <v>0.010011406568337213</v>
      </c>
      <c r="F16" s="16" t="n">
        <f>IF(ISNUMBER('Assumptions'!$B$26),'Assumptions'!$B$26,"Missing input")</f>
        <v>317.692</v>
      </c>
      <c r="G16" s="22" t="n">
        <f>IF(COUNT(C16,F16)=2,C16/F16,"Missing input")</f>
        <v>0.01433841582413155</v>
      </c>
      <c r="H16" s="16" t="n">
        <f>IF(COUNT(C16,'Assumptions'!$B$17)=2,C16*1000/'Assumptions'!$B$17,"Missing input")</f>
        <v>0.52</v>
      </c>
      <c r="I16" s="16" t="n">
        <f>IF(COUNT(H16,'Assumptions'!$B$21)=2,H16/'Assumptions'!$B$21,"Missing input")</f>
        <v>0.65</v>
      </c>
      <c r="J16" s="25" t="n">
        <f>IF(ISNUMBER('Assumptions'!$B$24),'Assumptions'!$B$24,"Missing input")</f>
        <v>2025</v>
      </c>
      <c r="K16" s="4" t="inlineStr">
        <is>
          <t>ELEC001</t>
        </is>
      </c>
    </row>
    <row r="17" ht="16" customHeight="1">
      <c r="A17" s="4" t="inlineStr">
        <is>
          <t>High</t>
        </is>
      </c>
      <c r="B17" s="16" t="n">
        <f>IF(ISNUMBER('Scenario Model'!B17),'Scenario Model'!B17,"Missing input")</f>
        <v>500</v>
      </c>
      <c r="C17" s="16" t="n">
        <f>IF(ISNUMBER('Scenario Model'!K17),'Scenario Model'!K17,"Missing input")</f>
        <v>6.2415</v>
      </c>
      <c r="D17" s="16" t="n">
        <f>IF(ISNUMBER('Assumptions'!$B$25),'Assumptions'!$B$25,"Missing input")</f>
        <v>455.001</v>
      </c>
      <c r="E17" s="22" t="n">
        <f>IF(COUNT(C17,D17)=2,C17/D17,"Missing input")</f>
        <v>0.013717552269115894</v>
      </c>
      <c r="F17" s="16" t="n">
        <f>IF(ISNUMBER('Assumptions'!$B$26),'Assumptions'!$B$26,"Missing input")</f>
        <v>317.692</v>
      </c>
      <c r="G17" s="22" t="n">
        <f>IF(COUNT(C17,F17)=2,C17/F17,"Missing input")</f>
        <v>0.019646387066718708</v>
      </c>
      <c r="H17" s="16" t="n">
        <f>IF(COUNT(C17,'Assumptions'!$B$17)=2,C17*1000/'Assumptions'!$B$17,"Missing input")</f>
        <v>0.7125</v>
      </c>
      <c r="I17" s="16" t="n">
        <f>IF(COUNT(H17,'Assumptions'!$B$21)=2,H17/'Assumptions'!$B$21,"Missing input")</f>
        <v>0.890625</v>
      </c>
      <c r="J17" s="25" t="n">
        <f>IF(ISNUMBER('Assumptions'!$B$24),'Assumptions'!$B$24,"Missing input")</f>
        <v>2025</v>
      </c>
      <c r="K17" s="4" t="inlineStr">
        <is>
          <t>ELEC001</t>
        </is>
      </c>
    </row>
    <row r="18" ht="16" customHeight="1">
      <c r="A18" s="4" t="inlineStr">
        <is>
          <t>Low</t>
        </is>
      </c>
      <c r="B18" s="16" t="n">
        <f>IF(ISNUMBER('Scenario Model'!B18),'Scenario Model'!B18,"Missing input")</f>
        <v>1000</v>
      </c>
      <c r="C18" s="16" t="n">
        <f>IF(ISNUMBER('Scenario Model'!K18),'Scenario Model'!K18,"Missing input")</f>
        <v>6.3072</v>
      </c>
      <c r="D18" s="16" t="n">
        <f>IF(ISNUMBER('Assumptions'!$B$25),'Assumptions'!$B$25,"Missing input")</f>
        <v>455.001</v>
      </c>
      <c r="E18" s="22" t="n">
        <f>IF(COUNT(C18,D18)=2,C18/D18,"Missing input")</f>
        <v>0.013861947556159217</v>
      </c>
      <c r="F18" s="16" t="n">
        <f>IF(ISNUMBER('Assumptions'!$B$26),'Assumptions'!$B$26,"Missing input")</f>
        <v>317.692</v>
      </c>
      <c r="G18" s="22" t="n">
        <f>IF(COUNT(C18,F18)=2,C18/F18,"Missing input")</f>
        <v>0.01985319114110522</v>
      </c>
      <c r="H18" s="16" t="n">
        <f>IF(COUNT(C18,'Assumptions'!$B$17)=2,C18*1000/'Assumptions'!$B$17,"Missing input")</f>
        <v>0.72</v>
      </c>
      <c r="I18" s="16" t="n">
        <f>IF(COUNT(H18,'Assumptions'!$B$21)=2,H18/'Assumptions'!$B$21,"Missing input")</f>
        <v>0.8999999999999999</v>
      </c>
      <c r="J18" s="25" t="n">
        <f>IF(ISNUMBER('Assumptions'!$B$24),'Assumptions'!$B$24,"Missing input")</f>
        <v>2025</v>
      </c>
      <c r="K18" s="4" t="inlineStr">
        <is>
          <t>ELEC001</t>
        </is>
      </c>
    </row>
    <row r="19" ht="16" customHeight="1">
      <c r="A19" s="4" t="inlineStr">
        <is>
          <t>Base</t>
        </is>
      </c>
      <c r="B19" s="16" t="n">
        <f>IF(ISNUMBER('Scenario Model'!B19),'Scenario Model'!B19,"Missing input")</f>
        <v>1000</v>
      </c>
      <c r="C19" s="16" t="n">
        <f>IF(ISNUMBER('Scenario Model'!K19),'Scenario Model'!K19,"Missing input")</f>
        <v>9.1104</v>
      </c>
      <c r="D19" s="16" t="n">
        <f>IF(ISNUMBER('Assumptions'!$B$25),'Assumptions'!$B$25,"Missing input")</f>
        <v>455.001</v>
      </c>
      <c r="E19" s="22" t="n">
        <f>IF(COUNT(C19,D19)=2,C19/D19,"Missing input")</f>
        <v>0.020022813136674426</v>
      </c>
      <c r="F19" s="16" t="n">
        <f>IF(ISNUMBER('Assumptions'!$B$26),'Assumptions'!$B$26,"Missing input")</f>
        <v>317.692</v>
      </c>
      <c r="G19" s="22" t="n">
        <f>IF(COUNT(C19,F19)=2,C19/F19,"Missing input")</f>
        <v>0.0286768316482631</v>
      </c>
      <c r="H19" s="16" t="n">
        <f>IF(COUNT(C19,'Assumptions'!$B$17)=2,C19*1000/'Assumptions'!$B$17,"Missing input")</f>
        <v>1.04</v>
      </c>
      <c r="I19" s="16" t="n">
        <f>IF(COUNT(H19,'Assumptions'!$B$21)=2,H19/'Assumptions'!$B$21,"Missing input")</f>
        <v>1.3</v>
      </c>
      <c r="J19" s="25" t="n">
        <f>IF(ISNUMBER('Assumptions'!$B$24),'Assumptions'!$B$24,"Missing input")</f>
        <v>2025</v>
      </c>
      <c r="K19" s="4" t="inlineStr">
        <is>
          <t>ELEC001</t>
        </is>
      </c>
    </row>
    <row r="20" ht="16" customHeight="1">
      <c r="A20" s="4" t="inlineStr">
        <is>
          <t>High</t>
        </is>
      </c>
      <c r="B20" s="16" t="n">
        <f>IF(ISNUMBER('Scenario Model'!B20),'Scenario Model'!B20,"Missing input")</f>
        <v>1000</v>
      </c>
      <c r="C20" s="16" t="n">
        <f>IF(ISNUMBER('Scenario Model'!K20),'Scenario Model'!K20,"Missing input")</f>
        <v>12.483</v>
      </c>
      <c r="D20" s="16" t="n">
        <f>IF(ISNUMBER('Assumptions'!$B$25),'Assumptions'!$B$25,"Missing input")</f>
        <v>455.001</v>
      </c>
      <c r="E20" s="22" t="n">
        <f>IF(COUNT(C20,D20)=2,C20/D20,"Missing input")</f>
        <v>0.027435104538231787</v>
      </c>
      <c r="F20" s="16" t="n">
        <f>IF(ISNUMBER('Assumptions'!$B$26),'Assumptions'!$B$26,"Missing input")</f>
        <v>317.692</v>
      </c>
      <c r="G20" s="22" t="n">
        <f>IF(COUNT(C20,F20)=2,C20/F20,"Missing input")</f>
        <v>0.039292774133437416</v>
      </c>
      <c r="H20" s="16" t="n">
        <f>IF(COUNT(C20,'Assumptions'!$B$17)=2,C20*1000/'Assumptions'!$B$17,"Missing input")</f>
        <v>1.425</v>
      </c>
      <c r="I20" s="16" t="n">
        <f>IF(COUNT(H20,'Assumptions'!$B$21)=2,H20/'Assumptions'!$B$21,"Missing input")</f>
        <v>1.78125</v>
      </c>
      <c r="J20" s="25" t="n">
        <f>IF(ISNUMBER('Assumptions'!$B$24),'Assumptions'!$B$24,"Missing input")</f>
        <v>2025</v>
      </c>
      <c r="K20" s="4" t="inlineStr">
        <is>
          <t>ELEC001</t>
        </is>
      </c>
    </row>
    <row r="21" ht="16" customHeight="1">
      <c r="A21" s="4" t="inlineStr">
        <is>
          <t>Low</t>
        </is>
      </c>
      <c r="B21" s="16" t="n">
        <f>IF(ISNUMBER('Scenario Model'!B21),'Scenario Model'!B21,"Missing input")</f>
        <v>2000</v>
      </c>
      <c r="C21" s="16" t="n">
        <f>IF(ISNUMBER('Scenario Model'!K21),'Scenario Model'!K21,"Missing input")</f>
        <v>12.6144</v>
      </c>
      <c r="D21" s="16" t="n">
        <f>IF(ISNUMBER('Assumptions'!$B$25),'Assumptions'!$B$25,"Missing input")</f>
        <v>455.001</v>
      </c>
      <c r="E21" s="22" t="n">
        <f>IF(COUNT(C21,D21)=2,C21/D21,"Missing input")</f>
        <v>0.027723895112318434</v>
      </c>
      <c r="F21" s="16" t="n">
        <f>IF(ISNUMBER('Assumptions'!$B$26),'Assumptions'!$B$26,"Missing input")</f>
        <v>317.692</v>
      </c>
      <c r="G21" s="22" t="n">
        <f>IF(COUNT(C21,F21)=2,C21/F21,"Missing input")</f>
        <v>0.03970638228221044</v>
      </c>
      <c r="H21" s="16" t="n">
        <f>IF(COUNT(C21,'Assumptions'!$B$17)=2,C21*1000/'Assumptions'!$B$17,"Missing input")</f>
        <v>1.44</v>
      </c>
      <c r="I21" s="16" t="n">
        <f>IF(COUNT(H21,'Assumptions'!$B$21)=2,H21/'Assumptions'!$B$21,"Missing input")</f>
        <v>1.7999999999999998</v>
      </c>
      <c r="J21" s="25" t="n">
        <f>IF(ISNUMBER('Assumptions'!$B$24),'Assumptions'!$B$24,"Missing input")</f>
        <v>2025</v>
      </c>
      <c r="K21" s="4" t="inlineStr">
        <is>
          <t>ELEC001</t>
        </is>
      </c>
    </row>
    <row r="22" ht="16" customHeight="1">
      <c r="A22" s="4" t="inlineStr">
        <is>
          <t>Base</t>
        </is>
      </c>
      <c r="B22" s="16" t="n">
        <f>IF(ISNUMBER('Scenario Model'!B22),'Scenario Model'!B22,"Missing input")</f>
        <v>2000</v>
      </c>
      <c r="C22" s="16" t="n">
        <f>IF(ISNUMBER('Scenario Model'!K22),'Scenario Model'!K22,"Missing input")</f>
        <v>18.2208</v>
      </c>
      <c r="D22" s="16" t="n">
        <f>IF(ISNUMBER('Assumptions'!$B$25),'Assumptions'!$B$25,"Missing input")</f>
        <v>455.001</v>
      </c>
      <c r="E22" s="22" t="n">
        <f>IF(COUNT(C22,D22)=2,C22/D22,"Missing input")</f>
        <v>0.04004562627334885</v>
      </c>
      <c r="F22" s="16" t="n">
        <f>IF(ISNUMBER('Assumptions'!$B$26),'Assumptions'!$B$26,"Missing input")</f>
        <v>317.692</v>
      </c>
      <c r="G22" s="22" t="n">
        <f>IF(COUNT(C22,F22)=2,C22/F22,"Missing input")</f>
        <v>0.0573536632965262</v>
      </c>
      <c r="H22" s="16" t="n">
        <f>IF(COUNT(C22,'Assumptions'!$B$17)=2,C22*1000/'Assumptions'!$B$17,"Missing input")</f>
        <v>2.08</v>
      </c>
      <c r="I22" s="16" t="n">
        <f>IF(COUNT(H22,'Assumptions'!$B$21)=2,H22/'Assumptions'!$B$21,"Missing input")</f>
        <v>2.6</v>
      </c>
      <c r="J22" s="25" t="n">
        <f>IF(ISNUMBER('Assumptions'!$B$24),'Assumptions'!$B$24,"Missing input")</f>
        <v>2025</v>
      </c>
      <c r="K22" s="4" t="inlineStr">
        <is>
          <t>ELEC001</t>
        </is>
      </c>
    </row>
    <row r="23" ht="16" customHeight="1">
      <c r="A23" s="4" t="inlineStr">
        <is>
          <t>High</t>
        </is>
      </c>
      <c r="B23" s="16" t="n">
        <f>IF(ISNUMBER('Scenario Model'!B23),'Scenario Model'!B23,"Missing input")</f>
        <v>2000</v>
      </c>
      <c r="C23" s="16" t="n">
        <f>IF(ISNUMBER('Scenario Model'!K23),'Scenario Model'!K23,"Missing input")</f>
        <v>24.966</v>
      </c>
      <c r="D23" s="16" t="n">
        <f>IF(ISNUMBER('Assumptions'!$B$25),'Assumptions'!$B$25,"Missing input")</f>
        <v>455.001</v>
      </c>
      <c r="E23" s="22" t="n">
        <f>IF(COUNT(C23,D23)=2,C23/D23,"Missing input")</f>
        <v>0.054870209076463575</v>
      </c>
      <c r="F23" s="16" t="n">
        <f>IF(ISNUMBER('Assumptions'!$B$26),'Assumptions'!$B$26,"Missing input")</f>
        <v>317.692</v>
      </c>
      <c r="G23" s="22" t="n">
        <f>IF(COUNT(C23,F23)=2,C23/F23,"Missing input")</f>
        <v>0.07858554826687483</v>
      </c>
      <c r="H23" s="16" t="n">
        <f>IF(COUNT(C23,'Assumptions'!$B$17)=2,C23*1000/'Assumptions'!$B$17,"Missing input")</f>
        <v>2.85</v>
      </c>
      <c r="I23" s="16" t="n">
        <f>IF(COUNT(H23,'Assumptions'!$B$21)=2,H23/'Assumptions'!$B$21,"Missing input")</f>
        <v>3.5625</v>
      </c>
      <c r="J23" s="25" t="n">
        <f>IF(ISNUMBER('Assumptions'!$B$24),'Assumptions'!$B$24,"Missing input")</f>
        <v>2025</v>
      </c>
      <c r="K23" s="4" t="inlineStr">
        <is>
          <t>ELEC001</t>
        </is>
      </c>
    </row>
  </sheetData>
  <autoFilter ref="A5:K23"/>
  <mergeCells count="2">
    <mergeCell ref="A2:K2"/>
    <mergeCell ref="A3:K3"/>
  </mergeCells>
  <pageMargins left="0.75" right="0.75" top="1" bottom="1" header="0.5" footer="0.5"/>
  <pageSetup orientation="landscape" paperSize="8" fitToHeight="0" fitToWidth="1"/>
</worksheet>
</file>

<file path=xl/worksheets/sheet14.xml><?xml version="1.0" encoding="utf-8"?>
<worksheet xmlns="http://schemas.openxmlformats.org/spreadsheetml/2006/main" xmlns:r="http://schemas.openxmlformats.org/officeDocument/2006/relationships">
  <sheetPr>
    <tabColor rgb="00326D78"/>
    <outlinePr summaryBelow="1" summaryRight="1"/>
    <pageSetUpPr fitToPage="1"/>
  </sheetPr>
  <dimension ref="A1:R81"/>
  <sheetViews>
    <sheetView showGridLines="0" zoomScale="85"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19" customWidth="1" min="2" max="2"/>
    <col width="19" customWidth="1" min="3" max="3"/>
    <col width="62" customWidth="1" min="4" max="4"/>
    <col width="50" customWidth="1" min="5" max="5"/>
    <col width="19" customWidth="1" min="6" max="6"/>
    <col width="19" customWidth="1" min="7" max="7"/>
    <col width="19" customWidth="1" min="8" max="8"/>
    <col width="19" customWidth="1" min="9" max="9"/>
    <col width="34" customWidth="1" min="10" max="10"/>
    <col width="19" customWidth="1" min="11" max="11"/>
    <col width="19" customWidth="1" min="12" max="12"/>
    <col width="19" customWidth="1" min="13" max="13"/>
    <col width="19" customWidth="1" min="14" max="14"/>
    <col width="62" customWidth="1" min="15" max="15"/>
    <col width="19" customWidth="1" min="16" max="16"/>
    <col width="19" customWidth="1" min="17" max="17"/>
    <col width="19" customWidth="1" min="18" max="18"/>
  </cols>
  <sheetData>
    <row r="1" ht="44" customHeight="1">
      <c r="A1" s="3" t="inlineStr">
        <is>
          <t>source_id</t>
        </is>
      </c>
      <c r="B1" s="3" t="inlineStr">
        <is>
          <t>category</t>
        </is>
      </c>
      <c r="C1" s="3" t="inlineStr">
        <is>
          <t>organization</t>
        </is>
      </c>
      <c r="D1" s="3" t="inlineStr">
        <is>
          <t>title</t>
        </is>
      </c>
      <c r="E1" s="3" t="inlineStr">
        <is>
          <t>url</t>
        </is>
      </c>
      <c r="F1" s="3" t="inlineStr">
        <is>
          <t>publication_date</t>
        </is>
      </c>
      <c r="G1" s="3" t="inlineStr">
        <is>
          <t>access_date</t>
        </is>
      </c>
      <c r="H1" s="3" t="inlineStr">
        <is>
          <t>data_type</t>
        </is>
      </c>
      <c r="I1" s="3" t="inlineStr">
        <is>
          <t>geography</t>
        </is>
      </c>
      <c r="J1" s="3" t="inlineStr">
        <is>
          <t>facility</t>
        </is>
      </c>
      <c r="K1" s="3" t="inlineStr">
        <is>
          <t>metric</t>
        </is>
      </c>
      <c r="L1" s="3" t="inlineStr">
        <is>
          <t>unit</t>
        </is>
      </c>
      <c r="M1" s="3" t="inlineStr">
        <is>
          <t>status</t>
        </is>
      </c>
      <c r="N1" s="3" t="inlineStr">
        <is>
          <t>quality_tier</t>
        </is>
      </c>
      <c r="O1" s="3" t="inlineStr">
        <is>
          <t>notes</t>
        </is>
      </c>
      <c r="P1" s="3" t="inlineStr">
        <is>
          <t>evidence_file</t>
        </is>
      </c>
      <c r="Q1" s="3" t="inlineStr">
        <is>
          <t>download_url</t>
        </is>
      </c>
      <c r="R1" s="3" t="inlineStr">
        <is>
          <t>original_quality_tier</t>
        </is>
      </c>
    </row>
    <row r="2" ht="98" customHeight="1">
      <c r="A2" s="12" t="inlineStr">
        <is>
          <t>ELEC001</t>
        </is>
      </c>
      <c r="B2" s="12" t="inlineStr">
        <is>
          <t>indonesia_electricity</t>
        </is>
      </c>
      <c r="C2" s="12" t="inlineStr">
        <is>
          <t>Ministry of Energy and Mineral Resources (ESDM)</t>
        </is>
      </c>
      <c r="D2" s="12" t="inlineStr">
        <is>
          <t>Handbook of Energy and Economic Statistics of Indonesia 2025</t>
        </is>
      </c>
      <c r="E2" s="26" t="inlineStr">
        <is>
          <t>https://www.esdm.go.id/assets/media/content/content-handbook-of-energy-and-economic-statistics-of-indonesia-2025.pdf</t>
        </is>
      </c>
      <c r="F2" s="15" t="n">
        <v>46246</v>
      </c>
      <c r="G2" s="15" t="n">
        <v>46299</v>
      </c>
      <c r="H2" s="12" t="inlineStr">
        <is>
          <t>official_statistics</t>
        </is>
      </c>
      <c r="I2" s="12" t="inlineStr">
        <is>
          <t>Indonesia</t>
        </is>
      </c>
      <c r="J2" s="4" t="n"/>
      <c r="K2" s="12" t="inlineStr">
        <is>
          <t>electricity utilization; generation; installed capacity; PLN peak load</t>
        </is>
      </c>
      <c r="L2" s="12" t="inlineStr">
        <is>
          <t>GWh; MW; %</t>
        </is>
      </c>
      <c r="M2" s="12" t="inlineStr">
        <is>
          <t>reported_actual</t>
        </is>
      </c>
      <c r="N2" s="12" t="inlineStr">
        <is>
          <t>Tier 1</t>
        </is>
      </c>
      <c r="O2" s="12" t="inlineStr">
        <is>
          <t>2025 edition publication date from official handbook index. Consumption includes PLN (including PLN Batam) plus non-PLN. Generation classification changes in 2025; historical production boundary differs. 2025 PLN peak is unaudited.</t>
        </is>
      </c>
      <c r="P2" s="12" t="inlineStr">
        <is>
          <t>data/raw/evidence/elec_elec001.json</t>
        </is>
      </c>
      <c r="Q2" s="4" t="n"/>
      <c r="R2" s="12" t="inlineStr">
        <is>
          <t>Tier 1</t>
        </is>
      </c>
    </row>
    <row r="3" ht="98" customHeight="1">
      <c r="A3" s="12" t="inlineStr">
        <is>
          <t>ELEC002</t>
        </is>
      </c>
      <c r="B3" s="12" t="inlineStr">
        <is>
          <t>electricity_tariffs</t>
        </is>
      </c>
      <c r="C3" s="12" t="inlineStr">
        <is>
          <t>PT PLN (Persero)</t>
        </is>
      </c>
      <c r="D3" s="12" t="inlineStr">
        <is>
          <t>Penetapan Penyesuaian Tarif Tenaga Listrik Juli-September 2026</t>
        </is>
      </c>
      <c r="E3" s="26" t="inlineStr">
        <is>
          <t>https://www.pln.co.id/webapi/media/file/webkorp/asset/1fa2814b-6ffd-459b-ac16-d46e515a0b3b.pdf</t>
        </is>
      </c>
      <c r="F3" s="15" t="n">
        <v>46204</v>
      </c>
      <c r="G3" s="15" t="n">
        <v>46299</v>
      </c>
      <c r="H3" s="12" t="inlineStr">
        <is>
          <t>official_tariff_schedule</t>
        </is>
      </c>
      <c r="I3" s="12" t="inlineStr">
        <is>
          <t>Indonesia</t>
        </is>
      </c>
      <c r="J3" s="4" t="n"/>
      <c r="K3" s="12" t="inlineStr">
        <is>
          <t>B-3; I-3; I-4 published regular energy tariff</t>
        </is>
      </c>
      <c r="L3" s="12" t="inlineStr">
        <is>
          <t>Rp/kWh; Rp/kVArh</t>
        </is>
      </c>
      <c r="M3" s="12" t="inlineStr">
        <is>
          <t>latest_verified_quarter_2026_Q3</t>
        </is>
      </c>
      <c r="N3" s="12" t="inlineStr">
        <is>
          <t>Tier 1</t>
        </is>
      </c>
      <c r="O3" s="12" t="inlineStr">
        <is>
          <t>Direct official PDF visually verified, signed 1 July 2026. B3/I3 offpeak energy 1035.78; 1114.74 is reactive energy, not kWh energy. Effective period ends 2026-09-30; no Q4 schedule verified, so do not claim this is October effective tariff.</t>
        </is>
      </c>
      <c r="P3" s="12" t="inlineStr">
        <is>
          <t>data/raw/evidence/elec_elec002.json</t>
        </is>
      </c>
      <c r="Q3" s="12" t="inlineStr">
        <is>
          <t>https://www.pln.co.id/webapi/media/file/webkorp/asset/1fa2814b-6ffd-459b-ac16-d46e515a0b3b.pdf</t>
        </is>
      </c>
      <c r="R3" s="12" t="inlineStr">
        <is>
          <t>Tier 1</t>
        </is>
      </c>
    </row>
    <row r="4" ht="158" customHeight="1">
      <c r="A4" s="12" t="inlineStr">
        <is>
          <t>ELEC003</t>
        </is>
      </c>
      <c r="B4" s="12" t="inlineStr">
        <is>
          <t>market_anchors</t>
        </is>
      </c>
      <c r="C4" s="12" t="inlineStr">
        <is>
          <t>PT PLN (Persero); Ministry of Energy and Mineral Resources</t>
        </is>
      </c>
      <c r="D4" s="12" t="inlineStr">
        <is>
          <t>Rencana Usaha Penyediaan Tenaga Listrik 2025-2034</t>
        </is>
      </c>
      <c r="E4" s="26" t="inlineStr">
        <is>
          <t>https://www.pln.co.id/webapi/media/file/webkorp/asset/b967d-ruptl-pln-2025-2034-pub-.pdf</t>
        </is>
      </c>
      <c r="F4" s="15" t="n">
        <v>45803</v>
      </c>
      <c r="G4" s="15" t="n">
        <v>46299</v>
      </c>
      <c r="H4" s="12" t="inlineStr">
        <is>
          <t>official_electricity_plan</t>
        </is>
      </c>
      <c r="I4" s="12" t="inlineStr">
        <is>
          <t>Indonesia</t>
        </is>
      </c>
      <c r="J4" s="4" t="n"/>
      <c r="K4" s="12" t="inlineStr">
        <is>
          <t>PLN electricity sales forecast; data-center-related grid planning</t>
        </is>
      </c>
      <c r="L4" s="12" t="inlineStr">
        <is>
          <t>GWh; MVA; kV</t>
        </is>
      </c>
      <c r="M4" s="12" t="inlineStr">
        <is>
          <t>approved_plan_and_forecast</t>
        </is>
      </c>
      <c r="N4" s="12" t="inlineStr">
        <is>
          <t>Tier 1</t>
        </is>
      </c>
      <c r="O4" s="12" t="inlineStr">
        <is>
          <t>Ministerial decree 188.K/TL.03/MEM.L/2025 dated 26 May 2025. Full 1253-page official PDF recovered through an archived copy of Gatrik publication because live direct PDF was too slow and Gatrik served an HTML app. Table5.67 is PLN sales, not national consumption; no standalone national data-center GWh forecast found.</t>
        </is>
      </c>
      <c r="P4" s="12" t="inlineStr">
        <is>
          <t>data/raw/evidence/elec_elec003.json</t>
        </is>
      </c>
      <c r="Q4" s="12" t="inlineStr">
        <is>
          <t>https://web.archive.org/web/20260311161557id_/https://gatrik.esdm.go.id/assets/uploads/download_index/files/b967d-ruptl-pln-2025-2034-pub-.pdf</t>
        </is>
      </c>
      <c r="R4" s="12" t="inlineStr">
        <is>
          <t>Tier 1</t>
        </is>
      </c>
    </row>
    <row r="5" ht="83" customHeight="1">
      <c r="A5" s="12" t="inlineStr">
        <is>
          <t>ELEC004</t>
        </is>
      </c>
      <c r="B5" s="12" t="inlineStr">
        <is>
          <t>market_anchors</t>
        </is>
      </c>
      <c r="C5" s="12" t="inlineStr">
        <is>
          <t>Cushman &amp; Wakefield</t>
        </is>
      </c>
      <c r="D5" s="12" t="inlineStr">
        <is>
          <t>APAC Data Centre Development Pipeline Hits Record in 2025</t>
        </is>
      </c>
      <c r="E5" s="26" t="inlineStr">
        <is>
          <t>https://cw-prod-amrgws-a-cd.cushwake.com/en/singapore/news/2026/03/apac-data-centre-development-pipeline-hits-record-in-2025</t>
        </is>
      </c>
      <c r="F5" s="15" t="n">
        <v>46108</v>
      </c>
      <c r="G5" s="15" t="n">
        <v>46299</v>
      </c>
      <c r="H5" s="12" t="inlineStr">
        <is>
          <t>primary_industry_market_research</t>
        </is>
      </c>
      <c r="I5" s="12" t="inlineStr">
        <is>
          <t>Greater Jakarta, Indonesia</t>
        </is>
      </c>
      <c r="J5" s="4" t="n"/>
      <c r="K5" s="12" t="inlineStr">
        <is>
          <t>H2 2025 operational IT load; under construction; planned capacity</t>
        </is>
      </c>
      <c r="L5" s="12" t="inlineStr">
        <is>
          <t>MW IT; %</t>
        </is>
      </c>
      <c r="M5" s="12" t="inlineStr">
        <is>
          <t>industry_estimate_2025_H2</t>
        </is>
      </c>
      <c r="N5" s="12" t="inlineStr">
        <is>
          <t>Tier 2</t>
        </is>
      </c>
      <c r="O5" s="12" t="inlineStr">
        <is>
          <t>Geographical market is Greater Jakarta, not Indonesia national total. Table reports322MW operational,186MW under construction,901MW planned and24.9% colocation vacancy; categories must not be summed as operational demand.</t>
        </is>
      </c>
      <c r="P5" s="12" t="inlineStr">
        <is>
          <t>data/raw/evidence/elec_elec004.json</t>
        </is>
      </c>
      <c r="Q5" s="4" t="n"/>
      <c r="R5" s="12" t="inlineStr">
        <is>
          <t>Tier 2</t>
        </is>
      </c>
    </row>
    <row r="6" ht="83" customHeight="1">
      <c r="A6" s="12" t="inlineStr">
        <is>
          <t>ELEC005</t>
        </is>
      </c>
      <c r="B6" s="12" t="inlineStr">
        <is>
          <t>market_anchors</t>
        </is>
      </c>
      <c r="C6" s="12" t="inlineStr">
        <is>
          <t>Ministry of Communication and Digital Affairs (Komdigi)</t>
        </is>
      </c>
      <c r="D6" s="12" t="inlineStr">
        <is>
          <t>Indonesia Kejar Posisi Ekonomi Digital Terbesar Asia Lewat AI</t>
        </is>
      </c>
      <c r="E6" s="26" t="inlineStr">
        <is>
          <t>https://portal.komdigi.go.id/kanal-publik/berita-kini/10247</t>
        </is>
      </c>
      <c r="F6" s="15" t="n">
        <v>46164</v>
      </c>
      <c r="G6" s="15" t="n">
        <v>46299</v>
      </c>
      <c r="H6" s="12" t="inlineStr">
        <is>
          <t>official_press_release</t>
        </is>
      </c>
      <c r="I6" s="12" t="inlineStr">
        <is>
          <t>Indonesia</t>
        </is>
      </c>
      <c r="J6" s="4" t="n"/>
      <c r="K6" s="12" t="inlineStr">
        <is>
          <t>reported data-center count and capacity; government capacity target</t>
        </is>
      </c>
      <c r="L6" s="12" t="inlineStr">
        <is>
          <t>count; MW</t>
        </is>
      </c>
      <c r="M6" s="12" t="inlineStr">
        <is>
          <t>reported_current_and_target</t>
        </is>
      </c>
      <c r="N6" s="12" t="inlineStr">
        <is>
          <t>Tier 1</t>
        </is>
      </c>
      <c r="O6" s="12" t="inlineStr">
        <is>
          <t>Press release77/HM-KKD/5/2026 reports185data centers and274MW, with target above2000MW2029. IT vs facility load and census coverage not disclosed; conflicts with GreaterJakarta322MWITindustryestimate and is excluded from IT modeling.</t>
        </is>
      </c>
      <c r="P6" s="12" t="inlineStr">
        <is>
          <t>data/raw/evidence/elec_elec005.json</t>
        </is>
      </c>
      <c r="Q6" s="4" t="n"/>
      <c r="R6" s="12" t="inlineStr">
        <is>
          <t>Tier 1</t>
        </is>
      </c>
    </row>
    <row r="7" ht="98" customHeight="1">
      <c r="A7" s="12" t="inlineStr">
        <is>
          <t>ELEC006</t>
        </is>
      </c>
      <c r="B7" s="12" t="inlineStr">
        <is>
          <t>market_anchors</t>
        </is>
      </c>
      <c r="C7" s="12" t="inlineStr">
        <is>
          <t>Cushman &amp; Wakefield</t>
        </is>
      </c>
      <c r="D7" s="12" t="inlineStr">
        <is>
          <t>APAC Data Centre Development Pipeline Sets New Record in H1 2026</t>
        </is>
      </c>
      <c r="E7" s="26" t="inlineStr">
        <is>
          <t>https://cw-prod-amrgws-a-cd.cushwake.com/en/singapore/news/2026/08/apac-dc-h1-2026</t>
        </is>
      </c>
      <c r="F7" s="15" t="n">
        <v>46239</v>
      </c>
      <c r="G7" s="15" t="n">
        <v>46299</v>
      </c>
      <c r="H7" s="12" t="inlineStr">
        <is>
          <t>primary_industry_market_research</t>
        </is>
      </c>
      <c r="I7" s="12" t="inlineStr">
        <is>
          <t>Jakarta, Indonesia</t>
        </is>
      </c>
      <c r="J7" s="4" t="n"/>
      <c r="K7" s="12" t="inlineStr">
        <is>
          <t>H1 2026 development pipeline and under-construction capacity</t>
        </is>
      </c>
      <c r="L7" s="12" t="inlineStr">
        <is>
          <t>MW IT</t>
        </is>
      </c>
      <c r="M7" s="12" t="inlineStr">
        <is>
          <t>industry_estimate_2026_H1</t>
        </is>
      </c>
      <c r="N7" s="12" t="inlineStr">
        <is>
          <t>Tier 2</t>
        </is>
      </c>
      <c r="O7" s="12" t="inlineStr">
        <is>
          <t>Jakarta development pipeline1699MW includes395MW under construction; planned remainder1304MW is analyst subtraction. No Jakarta operational total stated in the release, so retain H2 2025 operational observation separately.</t>
        </is>
      </c>
      <c r="P7" s="12" t="inlineStr">
        <is>
          <t>data/raw/evidence/elec_elec006.json</t>
        </is>
      </c>
      <c r="Q7" s="4" t="n"/>
      <c r="R7" s="12" t="inlineStr">
        <is>
          <t>Tier 2</t>
        </is>
      </c>
    </row>
    <row r="8" ht="53" customHeight="1">
      <c r="A8" s="12" t="inlineStr">
        <is>
          <t>DC001</t>
        </is>
      </c>
      <c r="B8" s="12" t="inlineStr">
        <is>
          <t>datacenter_projects</t>
        </is>
      </c>
      <c r="C8" s="12" t="inlineStr">
        <is>
          <t>DCI Indonesia</t>
        </is>
      </c>
      <c r="D8" s="12" t="inlineStr">
        <is>
          <t>DCI Platform Data Centers</t>
        </is>
      </c>
      <c r="E8" s="26" t="inlineStr">
        <is>
          <t>https://dci-indonesia.com/data-centers</t>
        </is>
      </c>
      <c r="F8" s="4" t="n"/>
      <c r="G8" s="15" t="n">
        <v>46299</v>
      </c>
      <c r="H8" s="12" t="inlineStr">
        <is>
          <t>official_operator_disclosure</t>
        </is>
      </c>
      <c r="I8" s="12" t="inlineStr">
        <is>
          <t>Indonesia</t>
        </is>
      </c>
      <c r="J8" s="12" t="inlineStr">
        <is>
          <t>H1; H2; E1; E2; H5</t>
        </is>
      </c>
      <c r="K8" s="12" t="inlineStr">
        <is>
          <t>live IT capacity; campus potential</t>
        </is>
      </c>
      <c r="L8" s="12" t="inlineStr">
        <is>
          <t>MW</t>
        </is>
      </c>
      <c r="M8" s="12" t="inlineStr">
        <is>
          <t>validated_observation</t>
        </is>
      </c>
      <c r="N8" s="12" t="inlineStr">
        <is>
          <t>Tier 1</t>
        </is>
      </c>
      <c r="O8" s="12" t="inlineStr">
        <is>
          <t>Undated live operator page. 132 MW banner is shell capacity; listed campus IT totals sum to 133 MW. Preserve discrepancy.</t>
        </is>
      </c>
      <c r="P8" s="12" t="inlineStr">
        <is>
          <t>data/raw/evidence/dc_dc001.json</t>
        </is>
      </c>
      <c r="Q8" s="4" t="n"/>
      <c r="R8" s="12" t="inlineStr">
        <is>
          <t>Tier 1</t>
        </is>
      </c>
    </row>
    <row r="9" ht="53" customHeight="1">
      <c r="A9" s="12" t="inlineStr">
        <is>
          <t>DC002</t>
        </is>
      </c>
      <c r="B9" s="12" t="inlineStr">
        <is>
          <t>datacenter_projects</t>
        </is>
      </c>
      <c r="C9" s="12" t="inlineStr">
        <is>
          <t>DCI Indonesia</t>
        </is>
      </c>
      <c r="D9" s="12" t="inlineStr">
        <is>
          <t>DCI Indonesia Launches AI-Ready JK6 with 36 MW Capacity</t>
        </is>
      </c>
      <c r="E9" s="26" t="inlineStr">
        <is>
          <t>https://dci-indonesia.com/news/dci-indonesia-launches-ai-ready-jk6-with-36-mw-capacity</t>
        </is>
      </c>
      <c r="F9" s="15" t="n">
        <v>46133</v>
      </c>
      <c r="G9" s="15" t="n">
        <v>46299</v>
      </c>
      <c r="H9" s="12" t="inlineStr">
        <is>
          <t>official_operator_disclosure</t>
        </is>
      </c>
      <c r="I9" s="12" t="inlineStr">
        <is>
          <t>Indonesia</t>
        </is>
      </c>
      <c r="J9" s="12" t="inlineStr">
        <is>
          <t>H1-JK6</t>
        </is>
      </c>
      <c r="K9" s="12" t="inlineStr">
        <is>
          <t>inaugurated capacity</t>
        </is>
      </c>
      <c r="L9" s="12" t="inlineStr">
        <is>
          <t>MW</t>
        </is>
      </c>
      <c r="M9" s="12" t="inlineStr">
        <is>
          <t>validated_observation</t>
        </is>
      </c>
      <c r="N9" s="12" t="inlineStr">
        <is>
          <t>Tier 1</t>
        </is>
      </c>
      <c r="O9" s="12" t="inlineStr">
        <is>
          <t>Page publication date differs from event date 2025-06-03. Capacity MW is not explicitly designated IT in this release.</t>
        </is>
      </c>
      <c r="P9" s="12" t="inlineStr">
        <is>
          <t>data/raw/evidence/dc_dc002.json</t>
        </is>
      </c>
      <c r="Q9" s="4" t="n"/>
      <c r="R9" s="12" t="inlineStr">
        <is>
          <t>Tier 1</t>
        </is>
      </c>
    </row>
    <row r="10" ht="83" customHeight="1">
      <c r="A10" s="12" t="inlineStr">
        <is>
          <t>DC003</t>
        </is>
      </c>
      <c r="B10" s="12" t="inlineStr">
        <is>
          <t>datacenter_projects</t>
        </is>
      </c>
      <c r="C10" s="12" t="inlineStr">
        <is>
          <t>DCI Indonesia</t>
        </is>
      </c>
      <c r="D10" s="12" t="inlineStr">
        <is>
          <t>DCI and Salim Group inaugurate H2-02</t>
        </is>
      </c>
      <c r="E10" s="26" t="inlineStr">
        <is>
          <t>https://dci-indonesia.com/news/dci-indonesia-and-salim-group-inaugurate-second-data-center-in-karawang-pioneering-the-first-solar-powered-data-center-in-indonesia</t>
        </is>
      </c>
      <c r="F10" s="15" t="n">
        <v>46029</v>
      </c>
      <c r="G10" s="15" t="n">
        <v>46299</v>
      </c>
      <c r="H10" s="12" t="inlineStr">
        <is>
          <t>official_operator_disclosure</t>
        </is>
      </c>
      <c r="I10" s="12" t="inlineStr">
        <is>
          <t>Indonesia</t>
        </is>
      </c>
      <c r="J10" s="12" t="inlineStr">
        <is>
          <t>H2-01; H2-02</t>
        </is>
      </c>
      <c r="K10" s="12" t="inlineStr">
        <is>
          <t>IT load by campus</t>
        </is>
      </c>
      <c r="L10" s="12" t="inlineStr">
        <is>
          <t>MW</t>
        </is>
      </c>
      <c r="M10" s="12" t="inlineStr">
        <is>
          <t>validated_observation</t>
        </is>
      </c>
      <c r="N10" s="12" t="inlineStr">
        <is>
          <t>Tier 1</t>
        </is>
      </c>
      <c r="O10" s="12" t="inlineStr">
        <is>
          <t>Body event date 2023-06-22; webpage migrated in 2026. Historical 27 MW H2 total differs from current DC001 30 MW.</t>
        </is>
      </c>
      <c r="P10" s="12" t="inlineStr">
        <is>
          <t>data/raw/evidence/dc_dc003.json</t>
        </is>
      </c>
      <c r="Q10" s="4" t="n"/>
      <c r="R10" s="12" t="inlineStr">
        <is>
          <t>Tier 1</t>
        </is>
      </c>
    </row>
    <row r="11" ht="45" customHeight="1">
      <c r="A11" s="12" t="inlineStr">
        <is>
          <t>DC004</t>
        </is>
      </c>
      <c r="B11" s="12" t="inlineStr">
        <is>
          <t>datacenter_projects</t>
        </is>
      </c>
      <c r="C11" s="12" t="inlineStr">
        <is>
          <t>BDx Data Centers</t>
        </is>
      </c>
      <c r="D11" s="12" t="inlineStr">
        <is>
          <t>CGK1 Central Jakarta</t>
        </is>
      </c>
      <c r="E11" s="26" t="inlineStr">
        <is>
          <t>https://www.bdxworld.com/locations/cgk1/</t>
        </is>
      </c>
      <c r="F11" s="4" t="n"/>
      <c r="G11" s="15" t="n">
        <v>46299</v>
      </c>
      <c r="H11" s="12" t="inlineStr">
        <is>
          <t>official_operator_disclosure</t>
        </is>
      </c>
      <c r="I11" s="12" t="inlineStr">
        <is>
          <t>Indonesia</t>
        </is>
      </c>
      <c r="J11" s="12" t="inlineStr">
        <is>
          <t>CGK1</t>
        </is>
      </c>
      <c r="K11" s="12" t="inlineStr">
        <is>
          <t>operational IT load</t>
        </is>
      </c>
      <c r="L11" s="12" t="inlineStr">
        <is>
          <t>MW</t>
        </is>
      </c>
      <c r="M11" s="12" t="inlineStr">
        <is>
          <t>validated_observation</t>
        </is>
      </c>
      <c r="N11" s="12" t="inlineStr">
        <is>
          <t>Tier 1</t>
        </is>
      </c>
      <c r="O11" s="12" t="inlineStr">
        <is>
          <t>Undated official facility card.</t>
        </is>
      </c>
      <c r="P11" s="12" t="inlineStr">
        <is>
          <t>data/raw/evidence/dc_dc004.json</t>
        </is>
      </c>
      <c r="Q11" s="4" t="n"/>
      <c r="R11" s="12" t="inlineStr">
        <is>
          <t>Tier 1</t>
        </is>
      </c>
    </row>
    <row r="12" ht="45" customHeight="1">
      <c r="A12" s="12" t="inlineStr">
        <is>
          <t>DC005</t>
        </is>
      </c>
      <c r="B12" s="12" t="inlineStr">
        <is>
          <t>datacenter_projects</t>
        </is>
      </c>
      <c r="C12" s="12" t="inlineStr">
        <is>
          <t>BDx Data Centers</t>
        </is>
      </c>
      <c r="D12" s="12" t="inlineStr">
        <is>
          <t>CGK2 South Tangerang</t>
        </is>
      </c>
      <c r="E12" s="26" t="inlineStr">
        <is>
          <t>https://www.bdxworld.com/locations/cgk2/</t>
        </is>
      </c>
      <c r="F12" s="4" t="n"/>
      <c r="G12" s="15" t="n">
        <v>46299</v>
      </c>
      <c r="H12" s="12" t="inlineStr">
        <is>
          <t>official_operator_disclosure</t>
        </is>
      </c>
      <c r="I12" s="12" t="inlineStr">
        <is>
          <t>Indonesia</t>
        </is>
      </c>
      <c r="J12" s="12" t="inlineStr">
        <is>
          <t>CGK2</t>
        </is>
      </c>
      <c r="K12" s="12" t="inlineStr">
        <is>
          <t>operational IT load</t>
        </is>
      </c>
      <c r="L12" s="12" t="inlineStr">
        <is>
          <t>MW</t>
        </is>
      </c>
      <c r="M12" s="12" t="inlineStr">
        <is>
          <t>validated_observation</t>
        </is>
      </c>
      <c r="N12" s="12" t="inlineStr">
        <is>
          <t>Tier 1</t>
        </is>
      </c>
      <c r="O12" s="12" t="inlineStr">
        <is>
          <t>Undated official facility card.</t>
        </is>
      </c>
      <c r="P12" s="12" t="inlineStr">
        <is>
          <t>data/raw/evidence/dc_dc005.json</t>
        </is>
      </c>
      <c r="Q12" s="4" t="n"/>
      <c r="R12" s="12" t="inlineStr">
        <is>
          <t>Tier 1</t>
        </is>
      </c>
    </row>
    <row r="13" ht="53" customHeight="1">
      <c r="A13" s="12" t="inlineStr">
        <is>
          <t>DC006</t>
        </is>
      </c>
      <c r="B13" s="12" t="inlineStr">
        <is>
          <t>datacenter_projects</t>
        </is>
      </c>
      <c r="C13" s="12" t="inlineStr">
        <is>
          <t>BDx Data Centers</t>
        </is>
      </c>
      <c r="D13" s="12" t="inlineStr">
        <is>
          <t>CGK3/3A AI Campus 1</t>
        </is>
      </c>
      <c r="E13" s="26" t="inlineStr">
        <is>
          <t>https://www.bdxworld.com/locations/cgk3a/</t>
        </is>
      </c>
      <c r="F13" s="4" t="n"/>
      <c r="G13" s="15" t="n">
        <v>46299</v>
      </c>
      <c r="H13" s="12" t="inlineStr">
        <is>
          <t>official_operator_disclosure</t>
        </is>
      </c>
      <c r="I13" s="12" t="inlineStr">
        <is>
          <t>Indonesia</t>
        </is>
      </c>
      <c r="J13" s="12" t="inlineStr">
        <is>
          <t>CGK3/3A</t>
        </is>
      </c>
      <c r="K13" s="12" t="inlineStr">
        <is>
          <t>operational IT load; grid power</t>
        </is>
      </c>
      <c r="L13" s="12" t="inlineStr">
        <is>
          <t>MW; MVA</t>
        </is>
      </c>
      <c r="M13" s="12" t="inlineStr">
        <is>
          <t>validated_observation</t>
        </is>
      </c>
      <c r="N13" s="12" t="inlineStr">
        <is>
          <t>Tier 1</t>
        </is>
      </c>
      <c r="O13" s="12" t="inlineStr">
        <is>
          <t>The page describes the combined CGK3/3A campus. Do not add a separate historical CGK3 observation to its total.</t>
        </is>
      </c>
      <c r="P13" s="12" t="inlineStr">
        <is>
          <t>data/raw/evidence/dc_dc006.json</t>
        </is>
      </c>
      <c r="Q13" s="4" t="n"/>
      <c r="R13" s="12" t="inlineStr">
        <is>
          <t>Tier 1</t>
        </is>
      </c>
    </row>
    <row r="14" ht="68" customHeight="1">
      <c r="A14" s="12" t="inlineStr">
        <is>
          <t>DC007</t>
        </is>
      </c>
      <c r="B14" s="12" t="inlineStr">
        <is>
          <t>datacenter_projects</t>
        </is>
      </c>
      <c r="C14" s="12" t="inlineStr">
        <is>
          <t>BDx Data Centers</t>
        </is>
      </c>
      <c r="D14" s="12" t="inlineStr">
        <is>
          <t>CGK4 AI Campus 2 Jatiluhur</t>
        </is>
      </c>
      <c r="E14" s="26" t="inlineStr">
        <is>
          <t>https://www.bdxworld.com/locations/cgk4/</t>
        </is>
      </c>
      <c r="F14" s="4" t="n"/>
      <c r="G14" s="15" t="n">
        <v>46299</v>
      </c>
      <c r="H14" s="12" t="inlineStr">
        <is>
          <t>official_operator_disclosure</t>
        </is>
      </c>
      <c r="I14" s="12" t="inlineStr">
        <is>
          <t>Indonesia</t>
        </is>
      </c>
      <c r="J14" s="12" t="inlineStr">
        <is>
          <t>CGK4</t>
        </is>
      </c>
      <c r="K14" s="12" t="inlineStr">
        <is>
          <t>ultimate IT load; grid power</t>
        </is>
      </c>
      <c r="L14" s="12" t="inlineStr">
        <is>
          <t>MW; MVA</t>
        </is>
      </c>
      <c r="M14" s="12" t="inlineStr">
        <is>
          <t>validated_observation</t>
        </is>
      </c>
      <c r="N14" s="12" t="inlineStr">
        <is>
          <t>Tier 1</t>
        </is>
      </c>
      <c r="O14" s="12" t="inlineStr">
        <is>
          <t>Conflicting page labels: Operational alongside 640 MW IT ultimate phased development. Dated DC008 commissioning sequence governs status; 640 MW never counted operational.</t>
        </is>
      </c>
      <c r="P14" s="12" t="inlineStr">
        <is>
          <t>data/raw/evidence/dc_dc007.json</t>
        </is>
      </c>
      <c r="Q14" s="4" t="n"/>
      <c r="R14" s="12" t="inlineStr">
        <is>
          <t>Tier 1</t>
        </is>
      </c>
    </row>
    <row r="15" ht="68" customHeight="1">
      <c r="A15" s="12" t="inlineStr">
        <is>
          <t>DC008</t>
        </is>
      </c>
      <c r="B15" s="12" t="inlineStr">
        <is>
          <t>datacenter_projects</t>
        </is>
      </c>
      <c r="C15" s="12" t="inlineStr">
        <is>
          <t>BDx Data Centers</t>
        </is>
      </c>
      <c r="D15" s="12" t="inlineStr">
        <is>
          <t>BDx Breaks Ground on 640MW AI Data Center in West Java, Backed by 845MVA of Secured Grid Power</t>
        </is>
      </c>
      <c r="E15" s="26" t="inlineStr">
        <is>
          <t>https://www.bdxworld.com/bdx-breaks-ground-on-640mw-ai-data-center-in-west-java-backed-by-845mva-of-secured-grid-power/</t>
        </is>
      </c>
      <c r="F15" s="15" t="n">
        <v>46287</v>
      </c>
      <c r="G15" s="15" t="n">
        <v>46299</v>
      </c>
      <c r="H15" s="12" t="inlineStr">
        <is>
          <t>official_operator_disclosure</t>
        </is>
      </c>
      <c r="I15" s="12" t="inlineStr">
        <is>
          <t>Indonesia</t>
        </is>
      </c>
      <c r="J15" s="12" t="inlineStr">
        <is>
          <t>CGK4</t>
        </is>
      </c>
      <c r="K15" s="12" t="inlineStr">
        <is>
          <t>Building 1 IT capacity; grid power; campus target</t>
        </is>
      </c>
      <c r="L15" s="12" t="inlineStr">
        <is>
          <t>MW; MVA</t>
        </is>
      </c>
      <c r="M15" s="12" t="inlineStr">
        <is>
          <t>validated_observation</t>
        </is>
      </c>
      <c r="N15" s="12" t="inlineStr">
        <is>
          <t>Tier 1</t>
        </is>
      </c>
      <c r="O15" s="12" t="inlineStr">
        <is>
          <t>Verified indexed operator text; direct fetch subsequently returned 404. Explicit phase commissioning date overrides marketing capacity label.</t>
        </is>
      </c>
      <c r="P15" s="12" t="inlineStr">
        <is>
          <t>data/raw/evidence/dc_dc008.json</t>
        </is>
      </c>
      <c r="Q15" s="4" t="n"/>
      <c r="R15" s="12" t="inlineStr">
        <is>
          <t>Tier 1</t>
        </is>
      </c>
    </row>
    <row r="16" ht="68" customHeight="1">
      <c r="A16" s="12" t="inlineStr">
        <is>
          <t>DC009</t>
        </is>
      </c>
      <c r="B16" s="12" t="inlineStr">
        <is>
          <t>datacenter_projects</t>
        </is>
      </c>
      <c r="C16" s="12" t="inlineStr">
        <is>
          <t>BDx Data Centers</t>
        </is>
      </c>
      <c r="D16" s="12" t="inlineStr">
        <is>
          <t>BDx Data Centers launches first phase of 500MW renewable-powered AI campus</t>
        </is>
      </c>
      <c r="E16" s="26" t="inlineStr">
        <is>
          <t>https://staging.bdxworld.com/press-release/bdx-data-centers-launches-first-phase-of-500mw-renewable-powered-ai-campus-in-indonesia/</t>
        </is>
      </c>
      <c r="F16" s="4" t="n"/>
      <c r="G16" s="15" t="n">
        <v>46299</v>
      </c>
      <c r="H16" s="12" t="inlineStr">
        <is>
          <t>official_operator_disclosure</t>
        </is>
      </c>
      <c r="I16" s="12" t="inlineStr">
        <is>
          <t>Indonesia</t>
        </is>
      </c>
      <c r="J16" s="12" t="inlineStr">
        <is>
          <t>CGK4</t>
        </is>
      </c>
      <c r="K16" s="12" t="inlineStr">
        <is>
          <t>historic campus ceiling</t>
        </is>
      </c>
      <c r="L16" s="12" t="inlineStr">
        <is>
          <t>MW</t>
        </is>
      </c>
      <c r="M16" s="12" t="inlineStr">
        <is>
          <t>validated_observation</t>
        </is>
      </c>
      <c r="N16" s="12" t="inlineStr">
        <is>
          <t>Tier 1</t>
        </is>
      </c>
      <c r="O16" s="12" t="inlineStr">
        <is>
          <t>Older operator announcement uses 500 MW scalable ceiling; no phase-one MW disclosed. Superseded campus ceiling retained outside inventory totals.</t>
        </is>
      </c>
      <c r="P16" s="12" t="inlineStr">
        <is>
          <t>data/raw/evidence/dc_dc009.json</t>
        </is>
      </c>
      <c r="Q16" s="4" t="n"/>
      <c r="R16" s="12" t="inlineStr">
        <is>
          <t>Tier 1</t>
        </is>
      </c>
    </row>
    <row r="17" ht="53" customHeight="1">
      <c r="A17" s="12" t="inlineStr">
        <is>
          <t>DC010</t>
        </is>
      </c>
      <c r="B17" s="12" t="inlineStr">
        <is>
          <t>datacenter_projects</t>
        </is>
      </c>
      <c r="C17" s="12" t="inlineStr">
        <is>
          <t>BDx Data Centers</t>
        </is>
      </c>
      <c r="D17" s="12" t="inlineStr">
        <is>
          <t>CGK5 AI Campus 3 Suryacipta</t>
        </is>
      </c>
      <c r="E17" s="26" t="inlineStr">
        <is>
          <t>https://www.bdxworld.com/locations/cgk5/</t>
        </is>
      </c>
      <c r="F17" s="4" t="n"/>
      <c r="G17" s="15" t="n">
        <v>46299</v>
      </c>
      <c r="H17" s="12" t="inlineStr">
        <is>
          <t>official_operator_disclosure</t>
        </is>
      </c>
      <c r="I17" s="12" t="inlineStr">
        <is>
          <t>Indonesia</t>
        </is>
      </c>
      <c r="J17" s="12" t="inlineStr">
        <is>
          <t>CGK5</t>
        </is>
      </c>
      <c r="K17" s="12" t="inlineStr">
        <is>
          <t>secured IT capacity; grid supply</t>
        </is>
      </c>
      <c r="L17" s="12" t="inlineStr">
        <is>
          <t>MW; MVA</t>
        </is>
      </c>
      <c r="M17" s="12" t="inlineStr">
        <is>
          <t>validated_observation</t>
        </is>
      </c>
      <c r="N17" s="12" t="inlineStr">
        <is>
          <t>Tier 1</t>
        </is>
      </c>
      <c r="O17" s="12" t="inlineStr">
        <is>
          <t>In Development; no commissioned capacity or building-level construction MW disclosed.</t>
        </is>
      </c>
      <c r="P17" s="12" t="inlineStr">
        <is>
          <t>data/raw/evidence/dc_dc010.json</t>
        </is>
      </c>
      <c r="Q17" s="4" t="n"/>
      <c r="R17" s="12" t="inlineStr">
        <is>
          <t>Tier 1</t>
        </is>
      </c>
    </row>
    <row r="18" ht="53" customHeight="1">
      <c r="A18" s="12" t="inlineStr">
        <is>
          <t>DC011</t>
        </is>
      </c>
      <c r="B18" s="12" t="inlineStr">
        <is>
          <t>datacenter_projects</t>
        </is>
      </c>
      <c r="C18" s="12" t="inlineStr">
        <is>
          <t>DayOne</t>
        </is>
      </c>
      <c r="D18" s="12" t="inlineStr">
        <is>
          <t>Batam strategic regional core</t>
        </is>
      </c>
      <c r="E18" s="26" t="inlineStr">
        <is>
          <t>https://dayonedc.com/market/batam</t>
        </is>
      </c>
      <c r="F18" s="4" t="n"/>
      <c r="G18" s="15" t="n">
        <v>46299</v>
      </c>
      <c r="H18" s="12" t="inlineStr">
        <is>
          <t>official_operator_disclosure</t>
        </is>
      </c>
      <c r="I18" s="12" t="inlineStr">
        <is>
          <t>Indonesia</t>
        </is>
      </c>
      <c r="J18" s="12" t="inlineStr">
        <is>
          <t>Nongsa Digital Park</t>
        </is>
      </c>
      <c r="K18" s="12" t="inlineStr">
        <is>
          <t>multi-phase campus capacity</t>
        </is>
      </c>
      <c r="L18" s="12" t="inlineStr">
        <is>
          <t>MW</t>
        </is>
      </c>
      <c r="M18" s="12" t="inlineStr">
        <is>
          <t>validated_observation</t>
        </is>
      </c>
      <c r="N18" s="12" t="inlineStr">
        <is>
          <t>Tier 1</t>
        </is>
      </c>
      <c r="O18" s="12" t="inlineStr">
        <is>
          <t>Total Capacity is not explicitly IT. RFS 2025 onwards is a schedule, not proof that all 72 MW is operational.</t>
        </is>
      </c>
      <c r="P18" s="12" t="inlineStr">
        <is>
          <t>data/raw/evidence/dc_dc011.json</t>
        </is>
      </c>
      <c r="Q18" s="4" t="n"/>
      <c r="R18" s="12" t="inlineStr">
        <is>
          <t>Tier 1</t>
        </is>
      </c>
    </row>
    <row r="19" ht="53" customHeight="1">
      <c r="A19" s="12" t="inlineStr">
        <is>
          <t>DC012</t>
        </is>
      </c>
      <c r="B19" s="12" t="inlineStr">
        <is>
          <t>datacenter_projects</t>
        </is>
      </c>
      <c r="C19" s="12" t="inlineStr">
        <is>
          <t>DayOne</t>
        </is>
      </c>
      <c r="D19" s="12" t="inlineStr">
        <is>
          <t>About us and corporate milestones</t>
        </is>
      </c>
      <c r="E19" s="26" t="inlineStr">
        <is>
          <t>https://dayonedc.com/about-us</t>
        </is>
      </c>
      <c r="F19" s="4" t="n"/>
      <c r="G19" s="15" t="n">
        <v>46299</v>
      </c>
      <c r="H19" s="12" t="inlineStr">
        <is>
          <t>official_operator_disclosure</t>
        </is>
      </c>
      <c r="I19" s="12" t="inlineStr">
        <is>
          <t>Indonesia</t>
        </is>
      </c>
      <c r="J19" s="12" t="inlineStr">
        <is>
          <t>Nongsa Digital Park</t>
        </is>
      </c>
      <c r="K19" s="12" t="inlineStr">
        <is>
          <t>delivered capacity</t>
        </is>
      </c>
      <c r="L19" s="12" t="inlineStr">
        <is>
          <t>MW</t>
        </is>
      </c>
      <c r="M19" s="12" t="inlineStr">
        <is>
          <t>validated_observation</t>
        </is>
      </c>
      <c r="N19" s="12" t="inlineStr">
        <is>
          <t>Tier 1</t>
        </is>
      </c>
      <c r="O19" s="12" t="inlineStr">
        <is>
          <t>Timeline labels Nongsa capacity milestone under 2024. Number lacks explicit IT definition; keep as reported MW.</t>
        </is>
      </c>
      <c r="P19" s="12" t="inlineStr">
        <is>
          <t>data/raw/evidence/dc_dc012.json</t>
        </is>
      </c>
      <c r="Q19" s="4" t="n"/>
      <c r="R19" s="12" t="inlineStr">
        <is>
          <t>Tier 1</t>
        </is>
      </c>
    </row>
    <row r="20" ht="68" customHeight="1">
      <c r="A20" s="12" t="inlineStr">
        <is>
          <t>DC013</t>
        </is>
      </c>
      <c r="B20" s="12" t="inlineStr">
        <is>
          <t>datacenter_projects</t>
        </is>
      </c>
      <c r="C20" s="12" t="inlineStr">
        <is>
          <t>DayOne</t>
        </is>
      </c>
      <c r="D20" s="12" t="inlineStr">
        <is>
          <t>DayOne Signs Indonesia's Largest 511MVA (~450MW) PPA</t>
        </is>
      </c>
      <c r="E20" s="26" t="inlineStr">
        <is>
          <t>https://dayonedc.com/markets/dayone-signs-indonesias-largest-511mva-450mw-ppa-to-expand-hyperscale-data-center-platform-in-batam</t>
        </is>
      </c>
      <c r="F20" s="15" t="n">
        <v>46129</v>
      </c>
      <c r="G20" s="15" t="n">
        <v>46299</v>
      </c>
      <c r="H20" s="12" t="inlineStr">
        <is>
          <t>official_operator_disclosure</t>
        </is>
      </c>
      <c r="I20" s="12" t="inlineStr">
        <is>
          <t>Indonesia</t>
        </is>
      </c>
      <c r="J20" s="12" t="inlineStr">
        <is>
          <t>Kabil Industrial Tech Park</t>
        </is>
      </c>
      <c r="K20" s="12" t="inlineStr">
        <is>
          <t>grid connection</t>
        </is>
      </c>
      <c r="L20" s="12" t="inlineStr">
        <is>
          <t>MVA; MW</t>
        </is>
      </c>
      <c r="M20" s="12" t="inlineStr">
        <is>
          <t>validated_observation</t>
        </is>
      </c>
      <c r="N20" s="12" t="inlineStr">
        <is>
          <t>Tier 1</t>
        </is>
      </c>
      <c r="O20" s="12" t="inlineStr">
        <is>
          <t>511 MVA and approximately 450 MW are operator-reported grid power, not IT. Source implied power factor differs from a model 0.95 assumption.</t>
        </is>
      </c>
      <c r="P20" s="12" t="inlineStr">
        <is>
          <t>data/raw/evidence/dc_dc013.json</t>
        </is>
      </c>
      <c r="Q20" s="4" t="n"/>
      <c r="R20" s="12" t="inlineStr">
        <is>
          <t>Tier 1</t>
        </is>
      </c>
    </row>
    <row r="21" ht="68" customHeight="1">
      <c r="A21" s="12" t="inlineStr">
        <is>
          <t>DC014</t>
        </is>
      </c>
      <c r="B21" s="12" t="inlineStr">
        <is>
          <t>datacenter_projects</t>
        </is>
      </c>
      <c r="C21" s="12" t="inlineStr">
        <is>
          <t>DAMAC Group / EDGNEX</t>
        </is>
      </c>
      <c r="D21" s="12" t="inlineStr">
        <is>
          <t>EDGNEX announces USD2.3bn AI-focused data center in Jakarta</t>
        </is>
      </c>
      <c r="E21" s="26" t="inlineStr">
        <is>
          <t>https://www.damacgroup.com/ar-ru/d-hub/press-releases/edgnex-data-centers-by-damac-announces-2-3-billion-ai-focused-data-center-in-jakarta-indonesia/</t>
        </is>
      </c>
      <c r="F21" s="4" t="n"/>
      <c r="G21" s="15" t="n">
        <v>46299</v>
      </c>
      <c r="H21" s="12" t="inlineStr">
        <is>
          <t>official_operator_disclosure</t>
        </is>
      </c>
      <c r="I21" s="12" t="inlineStr">
        <is>
          <t>Indonesia</t>
        </is>
      </c>
      <c r="J21" s="12" t="inlineStr">
        <is>
          <t>Jakarta AI campus; MT Haryono</t>
        </is>
      </c>
      <c r="K21" s="12" t="inlineStr">
        <is>
          <t>projected capacity; investment; completion</t>
        </is>
      </c>
      <c r="L21" s="12" t="inlineStr">
        <is>
          <t>MW; USD</t>
        </is>
      </c>
      <c r="M21" s="12" t="inlineStr">
        <is>
          <t>validated_observation</t>
        </is>
      </c>
      <c r="N21" s="12" t="inlineStr">
        <is>
          <t>Tier 1</t>
        </is>
      </c>
      <c r="O21" s="12" t="inlineStr">
        <is>
          <t>Arabic official release; publication date not recovered. Government DC015 dates corroborating announcement. Neither 144 nor19.2 MW explicitly IT.</t>
        </is>
      </c>
      <c r="P21" s="12" t="inlineStr">
        <is>
          <t>data/raw/evidence/dc_dc014.json</t>
        </is>
      </c>
      <c r="Q21" s="4" t="n"/>
      <c r="R21" s="12" t="inlineStr">
        <is>
          <t>Tier 1</t>
        </is>
      </c>
    </row>
    <row r="22" ht="83" customHeight="1">
      <c r="A22" s="12" t="inlineStr">
        <is>
          <t>DC015</t>
        </is>
      </c>
      <c r="B22" s="12" t="inlineStr">
        <is>
          <t>datacenter_projects</t>
        </is>
      </c>
      <c r="C22" s="12" t="inlineStr">
        <is>
          <t>Ministry of Communication and Digital</t>
        </is>
      </c>
      <c r="D22" s="12" t="inlineStr">
        <is>
          <t>Komdigi welcomes EDGNEX investment to strengthen national data infrastructure</t>
        </is>
      </c>
      <c r="E22" s="26" t="inlineStr">
        <is>
          <t>https://portal.komdigi.go.id/kanal-publik/berita-kini/9428</t>
        </is>
      </c>
      <c r="F22" s="15" t="n">
        <v>45827</v>
      </c>
      <c r="G22" s="15" t="n">
        <v>46299</v>
      </c>
      <c r="H22" s="12" t="inlineStr">
        <is>
          <t>official_operator_disclosure</t>
        </is>
      </c>
      <c r="I22" s="12" t="inlineStr">
        <is>
          <t>Indonesia</t>
        </is>
      </c>
      <c r="J22" s="12" t="inlineStr">
        <is>
          <t>EDGNEX Cikarang; Indonesia national market</t>
        </is>
      </c>
      <c r="K22" s="12" t="inlineStr">
        <is>
          <t>investment; location; national capacity projection</t>
        </is>
      </c>
      <c r="L22" s="12" t="inlineStr">
        <is>
          <t>USD; MW; GW</t>
        </is>
      </c>
      <c r="M22" s="12" t="inlineStr">
        <is>
          <t>validated_observation</t>
        </is>
      </c>
      <c r="N22" s="12" t="inlineStr">
        <is>
          <t>Tier 1</t>
        </is>
      </c>
      <c r="O22" s="12" t="inlineStr">
        <is>
          <t>Government identifies industrial Cikarang location. National capacity definition not specified; forecasts are targets, not actual operating supply.</t>
        </is>
      </c>
      <c r="P22" s="12" t="inlineStr">
        <is>
          <t>data/raw/evidence/dc_dc015.json</t>
        </is>
      </c>
      <c r="Q22" s="4" t="n"/>
      <c r="R22" s="12" t="inlineStr">
        <is>
          <t>Tier 1</t>
        </is>
      </c>
    </row>
    <row r="23" ht="68" customHeight="1">
      <c r="A23" s="12" t="inlineStr">
        <is>
          <t>DC016</t>
        </is>
      </c>
      <c r="B23" s="12" t="inlineStr">
        <is>
          <t>datacenter_projects</t>
        </is>
      </c>
      <c r="C23" s="12" t="inlineStr">
        <is>
          <t>Telkom Indonesia</t>
        </is>
      </c>
      <c r="D23" s="12" t="inlineStr">
        <is>
          <t>FY2025 Form 20-F</t>
        </is>
      </c>
      <c r="E23" s="26" t="inlineStr">
        <is>
          <t>https://www.telkom.co.id/minio/show/data/lampiran/1778861459016_original_PERUSAHAAN-PERSEROAN-PERSERO-PT-TELEKOMUNIKASI-INDONESIA-TBK-20260515-20-F-EDGAR.pdf</t>
        </is>
      </c>
      <c r="F23" s="15" t="n">
        <v>46157</v>
      </c>
      <c r="G23" s="15" t="n">
        <v>46299</v>
      </c>
      <c r="H23" s="12" t="inlineStr">
        <is>
          <t>official_operator_disclosure</t>
        </is>
      </c>
      <c r="I23" s="12" t="inlineStr">
        <is>
          <t>Indonesia</t>
        </is>
      </c>
      <c r="J23" s="12" t="inlineStr">
        <is>
          <t>Cikarang; Serpong; Sentul; Surabaya; Batam</t>
        </is>
      </c>
      <c r="K23" s="12" t="inlineStr">
        <is>
          <t>current IT load; Batam grid connection</t>
        </is>
      </c>
      <c r="L23" s="12" t="inlineStr">
        <is>
          <t>MW; MVA</t>
        </is>
      </c>
      <c r="M23" s="12" t="inlineStr">
        <is>
          <t>validated_observation</t>
        </is>
      </c>
      <c r="N23" s="12" t="inlineStr">
        <is>
          <t>Tier 1</t>
        </is>
      </c>
      <c r="O23" s="12" t="inlineStr">
        <is>
          <t>2025 snapshot. Batam operating language conflicts with newer DC018 future commissioning language. Foreign data-center MW excluded.</t>
        </is>
      </c>
      <c r="P23" s="12" t="inlineStr">
        <is>
          <t>data/raw/evidence/dc_dc016.json</t>
        </is>
      </c>
      <c r="Q23" s="4" t="n"/>
      <c r="R23" s="12" t="inlineStr">
        <is>
          <t>Tier 1</t>
        </is>
      </c>
    </row>
    <row r="24" ht="68" customHeight="1">
      <c r="A24" s="12" t="inlineStr">
        <is>
          <t>DC017</t>
        </is>
      </c>
      <c r="B24" s="12" t="inlineStr">
        <is>
          <t>datacenter_projects</t>
        </is>
      </c>
      <c r="C24" s="12" t="inlineStr">
        <is>
          <t>Telkom Indonesia</t>
        </is>
      </c>
      <c r="D24" s="12" t="inlineStr">
        <is>
          <t>TelkomGroup positions Batam as AI hyperscale center through NeutraDC Nxera</t>
        </is>
      </c>
      <c r="E24" s="26" t="inlineStr">
        <is>
          <t>https://www.telkom.co.id/sites/berita/id_ID/news/telkomgroup-jadikan-batam-sebagai-pusat-hyperscale-data-center-berbasis-ai-melalui-neutradc-nxera-batam-3401</t>
        </is>
      </c>
      <c r="F24" s="15" t="n">
        <v>45965</v>
      </c>
      <c r="G24" s="15" t="n">
        <v>46299</v>
      </c>
      <c r="H24" s="12" t="inlineStr">
        <is>
          <t>official_operator_disclosure</t>
        </is>
      </c>
      <c r="I24" s="12" t="inlineStr">
        <is>
          <t>Indonesia</t>
        </is>
      </c>
      <c r="J24" s="12" t="inlineStr">
        <is>
          <t>BTM-1</t>
        </is>
      </c>
      <c r="K24" s="12" t="inlineStr">
        <is>
          <t>IT load; construction milestone</t>
        </is>
      </c>
      <c r="L24" s="12" t="inlineStr">
        <is>
          <t>MW</t>
        </is>
      </c>
      <c r="M24" s="12" t="inlineStr">
        <is>
          <t>validated_observation</t>
        </is>
      </c>
      <c r="N24" s="12" t="inlineStr">
        <is>
          <t>Tier 1</t>
        </is>
      </c>
      <c r="O24" s="12" t="inlineStr">
        <is>
          <t>First building target IT capacity not entire campus.</t>
        </is>
      </c>
      <c r="P24" s="12" t="inlineStr">
        <is>
          <t>data/raw/evidence/dc_dc017.json</t>
        </is>
      </c>
      <c r="Q24" s="4" t="n"/>
      <c r="R24" s="12" t="inlineStr">
        <is>
          <t>Tier 1</t>
        </is>
      </c>
    </row>
    <row r="25" ht="68" customHeight="1">
      <c r="A25" s="12" t="inlineStr">
        <is>
          <t>DC018</t>
        </is>
      </c>
      <c r="B25" s="12" t="inlineStr">
        <is>
          <t>datacenter_projects</t>
        </is>
      </c>
      <c r="C25" s="12" t="inlineStr">
        <is>
          <t>Telkom Indonesia</t>
        </is>
      </c>
      <c r="D25" s="12" t="inlineStr">
        <is>
          <t>Data center fully secured before operation: Telkom accelerates NeutraDC Batam expansion</t>
        </is>
      </c>
      <c r="E25" s="26" t="inlineStr">
        <is>
          <t>https://www.telkom.co.id/sites/berita/id_ID/news/data-center-terisi-penuh-sebelum-beroperasi-telkom-percepat-ekspansi-kapasitas-neutradc-di-batam-3797</t>
        </is>
      </c>
      <c r="F25" s="15" t="n">
        <v>46178</v>
      </c>
      <c r="G25" s="15" t="n">
        <v>46299</v>
      </c>
      <c r="H25" s="12" t="inlineStr">
        <is>
          <t>official_operator_disclosure</t>
        </is>
      </c>
      <c r="I25" s="12" t="inlineStr">
        <is>
          <t>Indonesia</t>
        </is>
      </c>
      <c r="J25" s="12" t="inlineStr">
        <is>
          <t>BTM-1; BTM-2</t>
        </is>
      </c>
      <c r="K25" s="12" t="inlineStr">
        <is>
          <t>commissioning status; development commitments</t>
        </is>
      </c>
      <c r="L25" s="12" t="inlineStr">
        <is>
          <t>status</t>
        </is>
      </c>
      <c r="M25" s="12" t="inlineStr">
        <is>
          <t>validated_observation</t>
        </is>
      </c>
      <c r="N25" s="12" t="inlineStr">
        <is>
          <t>Tier 1</t>
        </is>
      </c>
      <c r="O25" s="12" t="inlineStr">
        <is>
          <t>Entire capacity partnered does not mean commissioned or electricity load utilized.</t>
        </is>
      </c>
      <c r="P25" s="12" t="inlineStr">
        <is>
          <t>data/raw/evidence/dc_dc018.json</t>
        </is>
      </c>
      <c r="Q25" s="4" t="n"/>
      <c r="R25" s="12" t="inlineStr">
        <is>
          <t>Tier 1</t>
        </is>
      </c>
    </row>
    <row r="26" ht="68" customHeight="1">
      <c r="A26" s="12" t="inlineStr">
        <is>
          <t>DC019</t>
        </is>
      </c>
      <c r="B26" s="12" t="inlineStr">
        <is>
          <t>datacenter_projects</t>
        </is>
      </c>
      <c r="C26" s="12" t="inlineStr">
        <is>
          <t>NeutraDC</t>
        </is>
      </c>
      <c r="D26" s="12" t="inlineStr">
        <is>
          <t>About NeutraDC</t>
        </is>
      </c>
      <c r="E26" s="26" t="inlineStr">
        <is>
          <t>https://www.neutradc.com/about-us</t>
        </is>
      </c>
      <c r="F26" s="4" t="n"/>
      <c r="G26" s="15" t="n">
        <v>46299</v>
      </c>
      <c r="H26" s="12" t="inlineStr">
        <is>
          <t>official_operator_disclosure</t>
        </is>
      </c>
      <c r="I26" s="12" t="inlineStr">
        <is>
          <t>Indonesia</t>
        </is>
      </c>
      <c r="J26" s="12" t="inlineStr">
        <is>
          <t>Cikarang; Serpong; Sentul; Surabaya</t>
        </is>
      </c>
      <c r="K26" s="12" t="inlineStr">
        <is>
          <t>facility locations; operating milestones</t>
        </is>
      </c>
      <c r="L26" s="12" t="inlineStr">
        <is>
          <t>status</t>
        </is>
      </c>
      <c r="M26" s="12" t="inlineStr">
        <is>
          <t>validated_observation</t>
        </is>
      </c>
      <c r="N26" s="12" t="inlineStr">
        <is>
          <t>Tier 1</t>
        </is>
      </c>
      <c r="O26" s="12" t="inlineStr">
        <is>
          <t>Undated timeline; enterprise17 MW allocation comes from DC016 rather than equal division.</t>
        </is>
      </c>
      <c r="P26" s="12" t="inlineStr">
        <is>
          <t>data/raw/evidence/dc_dc019.json</t>
        </is>
      </c>
      <c r="Q26" s="4" t="n"/>
      <c r="R26" s="12" t="inlineStr">
        <is>
          <t>Tier 1</t>
        </is>
      </c>
    </row>
    <row r="27" ht="53" customHeight="1">
      <c r="A27" s="12" t="inlineStr">
        <is>
          <t>DC020</t>
        </is>
      </c>
      <c r="B27" s="12" t="inlineStr">
        <is>
          <t>datacenter_projects</t>
        </is>
      </c>
      <c r="C27" s="12" t="inlineStr">
        <is>
          <t>NTT</t>
        </is>
      </c>
      <c r="D27" s="12" t="inlineStr">
        <is>
          <t>NTT Launches Hyperscale Data Center in Jakarta</t>
        </is>
      </c>
      <c r="E27" s="26" t="inlineStr">
        <is>
          <t>https://services.global.ntt/en-us/newsroom/ntt-launches-hyperscale-data-center-in-jakarta</t>
        </is>
      </c>
      <c r="F27" s="4" t="n"/>
      <c r="G27" s="15" t="n">
        <v>46299</v>
      </c>
      <c r="H27" s="12" t="inlineStr">
        <is>
          <t>official_operator_disclosure</t>
        </is>
      </c>
      <c r="I27" s="12" t="inlineStr">
        <is>
          <t>Indonesia</t>
        </is>
      </c>
      <c r="J27" s="12" t="inlineStr">
        <is>
          <t>Jakarta 3</t>
        </is>
      </c>
      <c r="K27" s="12" t="inlineStr">
        <is>
          <t>initial critical IT load; campus expansion</t>
        </is>
      </c>
      <c r="L27" s="12" t="inlineStr">
        <is>
          <t>MW</t>
        </is>
      </c>
      <c r="M27" s="12" t="inlineStr">
        <is>
          <t>validated_observation</t>
        </is>
      </c>
      <c r="N27" s="12" t="inlineStr">
        <is>
          <t>Tier 1</t>
        </is>
      </c>
      <c r="O27" s="12" t="inlineStr">
        <is>
          <t>Release is historical2022; exact publication date not recovered. Initial delivered15.2 MW distinct from45 MW future campus.</t>
        </is>
      </c>
      <c r="P27" s="12" t="inlineStr">
        <is>
          <t>data/raw/evidence/dc_dc020.json</t>
        </is>
      </c>
      <c r="Q27" s="4" t="n"/>
      <c r="R27" s="12" t="inlineStr">
        <is>
          <t>Tier 1</t>
        </is>
      </c>
    </row>
    <row r="28" ht="68" customHeight="1">
      <c r="A28" s="12" t="inlineStr">
        <is>
          <t>DC021</t>
        </is>
      </c>
      <c r="B28" s="12" t="inlineStr">
        <is>
          <t>datacenter_projects</t>
        </is>
      </c>
      <c r="C28" s="12" t="inlineStr">
        <is>
          <t>NTT</t>
        </is>
      </c>
      <c r="D28" s="12" t="inlineStr">
        <is>
          <t>Indonesia Data Center brochure</t>
        </is>
      </c>
      <c r="E28" s="26" t="inlineStr">
        <is>
          <t>https://services.global.ntt/-/media/ntt/global/products-and-services/data-centers/colocation/brochure_data_center_location_indonesia.pdf</t>
        </is>
      </c>
      <c r="F28" s="4" t="n"/>
      <c r="G28" s="15" t="n">
        <v>46299</v>
      </c>
      <c r="H28" s="12" t="inlineStr">
        <is>
          <t>official_operator_disclosure</t>
        </is>
      </c>
      <c r="I28" s="12" t="inlineStr">
        <is>
          <t>Indonesia</t>
        </is>
      </c>
      <c r="J28" s="12" t="inlineStr">
        <is>
          <t>Jakarta 3</t>
        </is>
      </c>
      <c r="K28" s="12" t="inlineStr">
        <is>
          <t>planned ultimate critical IT load</t>
        </is>
      </c>
      <c r="L28" s="12" t="inlineStr">
        <is>
          <t>MW</t>
        </is>
      </c>
      <c r="M28" s="12" t="inlineStr">
        <is>
          <t>validated_observation</t>
        </is>
      </c>
      <c r="N28" s="12" t="inlineStr">
        <is>
          <t>Tier 1</t>
        </is>
      </c>
      <c r="O28" s="12" t="inlineStr">
        <is>
          <t>Source labels specifications planned.45.6 MW differs from rounded45 MW release target; preserve outside inventory sum.</t>
        </is>
      </c>
      <c r="P28" s="12" t="inlineStr">
        <is>
          <t>data/raw/evidence/dc_dc021.json</t>
        </is>
      </c>
      <c r="Q28" s="4" t="n"/>
      <c r="R28" s="12" t="inlineStr">
        <is>
          <t>Tier 1</t>
        </is>
      </c>
    </row>
    <row r="29" ht="68" customHeight="1">
      <c r="A29" s="12" t="inlineStr">
        <is>
          <t>DC022</t>
        </is>
      </c>
      <c r="B29" s="12" t="inlineStr">
        <is>
          <t>datacenter_projects</t>
        </is>
      </c>
      <c r="C29" s="12" t="inlineStr">
        <is>
          <t>NTT DATA</t>
        </is>
      </c>
      <c r="D29" s="12" t="inlineStr">
        <is>
          <t>Jakarta 2 Annex Data Center</t>
        </is>
      </c>
      <c r="E29" s="26" t="inlineStr">
        <is>
          <t>https://services.global.ntt/en-id/services-and-products/global-data-centers/global-locations/asia-pacific/jakarta-2a-data-center</t>
        </is>
      </c>
      <c r="F29" s="4" t="n"/>
      <c r="G29" s="15" t="n">
        <v>46299</v>
      </c>
      <c r="H29" s="12" t="inlineStr">
        <is>
          <t>official_operator_disclosure</t>
        </is>
      </c>
      <c r="I29" s="12" t="inlineStr">
        <is>
          <t>Indonesia</t>
        </is>
      </c>
      <c r="J29" s="12" t="inlineStr">
        <is>
          <t>Jakarta 2; Jakarta 2A</t>
        </is>
      </c>
      <c r="K29" s="12" t="inlineStr">
        <is>
          <t>campus target IT load</t>
        </is>
      </c>
      <c r="L29" s="12" t="inlineStr">
        <is>
          <t>MW</t>
        </is>
      </c>
      <c r="M29" s="12" t="inlineStr">
        <is>
          <t>validated_observation</t>
        </is>
      </c>
      <c r="N29" s="12" t="inlineStr">
        <is>
          <t>Tier 1</t>
        </is>
      </c>
      <c r="O29" s="12" t="inlineStr">
        <is>
          <t>Page says campus aims to provide12 MW; specification contains literal12W typo. Neither full commissioning nor split capacity confirmed.</t>
        </is>
      </c>
      <c r="P29" s="12" t="inlineStr">
        <is>
          <t>data/raw/evidence/dc_dc022.json</t>
        </is>
      </c>
      <c r="Q29" s="4" t="n"/>
      <c r="R29" s="12" t="inlineStr">
        <is>
          <t>Tier 1</t>
        </is>
      </c>
    </row>
    <row r="30" ht="68" customHeight="1">
      <c r="A30" s="12" t="inlineStr">
        <is>
          <t>DC023</t>
        </is>
      </c>
      <c r="B30" s="12" t="inlineStr">
        <is>
          <t>datacenter_projects</t>
        </is>
      </c>
      <c r="C30" s="12" t="inlineStr">
        <is>
          <t>ST Telemedia Global Data Centres</t>
        </is>
      </c>
      <c r="D30" s="12" t="inlineStr">
        <is>
          <t>Indonesia data center portfolio</t>
        </is>
      </c>
      <c r="E30" s="26" t="inlineStr">
        <is>
          <t>https://www.sttgdc.com/id-en</t>
        </is>
      </c>
      <c r="F30" s="4" t="n"/>
      <c r="G30" s="15" t="n">
        <v>46299</v>
      </c>
      <c r="H30" s="12" t="inlineStr">
        <is>
          <t>official_operator_disclosure</t>
        </is>
      </c>
      <c r="I30" s="12" t="inlineStr">
        <is>
          <t>Indonesia</t>
        </is>
      </c>
      <c r="J30" s="12" t="inlineStr">
        <is>
          <t>STT Jakarta1–9</t>
        </is>
      </c>
      <c r="K30" s="12" t="inlineStr">
        <is>
          <t>IT load by building; development status</t>
        </is>
      </c>
      <c r="L30" s="12" t="inlineStr">
        <is>
          <t>MW</t>
        </is>
      </c>
      <c r="M30" s="12" t="inlineStr">
        <is>
          <t>validated_observation</t>
        </is>
      </c>
      <c r="N30" s="12" t="inlineStr">
        <is>
          <t>Tier 1</t>
        </is>
      </c>
      <c r="O30" s="12" t="inlineStr">
        <is>
          <t>Portfolio includes under-development sites. Jakarta1 current18 MW differs from2023 launch19.5 MW.</t>
        </is>
      </c>
      <c r="P30" s="12" t="inlineStr">
        <is>
          <t>data/raw/evidence/dc_dc023.json</t>
        </is>
      </c>
      <c r="Q30" s="4" t="n"/>
      <c r="R30" s="12" t="inlineStr">
        <is>
          <t>Tier 1</t>
        </is>
      </c>
    </row>
    <row r="31" ht="68" customHeight="1">
      <c r="A31" s="12" t="inlineStr">
        <is>
          <t>DC024</t>
        </is>
      </c>
      <c r="B31" s="12" t="inlineStr">
        <is>
          <t>datacenter_projects</t>
        </is>
      </c>
      <c r="C31" s="12" t="inlineStr">
        <is>
          <t>ST Telemedia Global Data Centres</t>
        </is>
      </c>
      <c r="D31" s="12" t="inlineStr">
        <is>
          <t>STT GDC Accelerates Jakarta Campus Expansion</t>
        </is>
      </c>
      <c r="E31" s="26" t="inlineStr">
        <is>
          <t>https://www.sttgdc.com/newsroom/stt-gdc-accelerates-jakarta-campus-expansion-power-indonesia-ai-and-digital-ambitions</t>
        </is>
      </c>
      <c r="F31" s="15" t="n">
        <v>46183</v>
      </c>
      <c r="G31" s="15" t="n">
        <v>46299</v>
      </c>
      <c r="H31" s="12" t="inlineStr">
        <is>
          <t>official_operator_disclosure</t>
        </is>
      </c>
      <c r="I31" s="12" t="inlineStr">
        <is>
          <t>Indonesia</t>
        </is>
      </c>
      <c r="J31" s="12" t="inlineStr">
        <is>
          <t>STT Jakarta2;3;5;6</t>
        </is>
      </c>
      <c r="K31" s="12" t="inlineStr">
        <is>
          <t>operational IT load; construction milestones</t>
        </is>
      </c>
      <c r="L31" s="12" t="inlineStr">
        <is>
          <t>MW</t>
        </is>
      </c>
      <c r="M31" s="12" t="inlineStr">
        <is>
          <t>validated_observation</t>
        </is>
      </c>
      <c r="N31" s="12" t="inlineStr">
        <is>
          <t>Tier 1</t>
        </is>
      </c>
      <c r="O31" s="12" t="inlineStr">
        <is>
          <t>Campus360+ MW pipeline includes later buildings. Do not add to individual buildings.2030 forecast attributed to IDPRO via media, not STT original forecast.</t>
        </is>
      </c>
      <c r="P31" s="12" t="inlineStr">
        <is>
          <t>data/raw/evidence/dc_dc024.json</t>
        </is>
      </c>
      <c r="Q31" s="4" t="n"/>
      <c r="R31" s="12" t="inlineStr">
        <is>
          <t>Tier 1</t>
        </is>
      </c>
    </row>
    <row r="32" ht="68" customHeight="1">
      <c r="A32" s="12" t="inlineStr">
        <is>
          <t>DC025</t>
        </is>
      </c>
      <c r="B32" s="12" t="inlineStr">
        <is>
          <t>datacenter_projects</t>
        </is>
      </c>
      <c r="C32" s="12" t="inlineStr">
        <is>
          <t>ST Telemedia Global Data Centres</t>
        </is>
      </c>
      <c r="D32" s="12" t="inlineStr">
        <is>
          <t>STT Jakarta1 launch</t>
        </is>
      </c>
      <c r="E32" s="26" t="inlineStr">
        <is>
          <t>https://www.sttgdc.com/id-en/newsroom/st-telemedia-global-data-centres-launches-stt-jakarta-1</t>
        </is>
      </c>
      <c r="F32" s="15" t="n">
        <v>45098</v>
      </c>
      <c r="G32" s="15" t="n">
        <v>46299</v>
      </c>
      <c r="H32" s="12" t="inlineStr">
        <is>
          <t>official_operator_disclosure</t>
        </is>
      </c>
      <c r="I32" s="12" t="inlineStr">
        <is>
          <t>Indonesia</t>
        </is>
      </c>
      <c r="J32" s="12" t="inlineStr">
        <is>
          <t>STT Jakarta1</t>
        </is>
      </c>
      <c r="K32" s="12" t="inlineStr">
        <is>
          <t>initial IT capacity; original campus ceiling</t>
        </is>
      </c>
      <c r="L32" s="12" t="inlineStr">
        <is>
          <t>MW</t>
        </is>
      </c>
      <c r="M32" s="12" t="inlineStr">
        <is>
          <t>validated_observation</t>
        </is>
      </c>
      <c r="N32" s="12" t="inlineStr">
        <is>
          <t>Tier 1</t>
        </is>
      </c>
      <c r="O32" s="12" t="inlineStr">
        <is>
          <t>Historical19.5 MW versus DC023 current18 MW retained as alternative; capacity planning definitions may differ.</t>
        </is>
      </c>
      <c r="P32" s="12" t="inlineStr">
        <is>
          <t>data/raw/evidence/dc_dc025.json</t>
        </is>
      </c>
      <c r="Q32" s="4" t="n"/>
      <c r="R32" s="12" t="inlineStr">
        <is>
          <t>Tier 1</t>
        </is>
      </c>
    </row>
    <row r="33" ht="45" customHeight="1">
      <c r="A33" s="12" t="inlineStr">
        <is>
          <t>DC026</t>
        </is>
      </c>
      <c r="B33" s="12" t="inlineStr">
        <is>
          <t>datacenter_projects</t>
        </is>
      </c>
      <c r="C33" s="12" t="inlineStr">
        <is>
          <t>Digital Edge</t>
        </is>
      </c>
      <c r="D33" s="12" t="inlineStr">
        <is>
          <t>EDGE2 Jakarta specification sheet</t>
        </is>
      </c>
      <c r="E33" s="26" t="inlineStr">
        <is>
          <t>https://www.digitaledgedc.com/wp-content/uploads/2023/07/EDGE2_Specsheet_DE-S.pdf</t>
        </is>
      </c>
      <c r="F33" s="4" t="n"/>
      <c r="G33" s="15" t="n">
        <v>46299</v>
      </c>
      <c r="H33" s="12" t="inlineStr">
        <is>
          <t>official_operator_disclosure</t>
        </is>
      </c>
      <c r="I33" s="12" t="inlineStr">
        <is>
          <t>Indonesia</t>
        </is>
      </c>
      <c r="J33" s="12" t="inlineStr">
        <is>
          <t>EDGE1; EDGE2</t>
        </is>
      </c>
      <c r="K33" s="12" t="inlineStr">
        <is>
          <t>IT load</t>
        </is>
      </c>
      <c r="L33" s="12" t="inlineStr">
        <is>
          <t>MW</t>
        </is>
      </c>
      <c r="M33" s="12" t="inlineStr">
        <is>
          <t>validated_observation</t>
        </is>
      </c>
      <c r="N33" s="12" t="inlineStr">
        <is>
          <t>Tier 1</t>
        </is>
      </c>
      <c r="O33" s="12" t="inlineStr">
        <is>
          <t>Specification dated by URL only; publication_date remains missing. Live status verified separately.</t>
        </is>
      </c>
      <c r="P33" s="12" t="inlineStr">
        <is>
          <t>data/raw/evidence/dc_dc026.json</t>
        </is>
      </c>
      <c r="Q33" s="4" t="n"/>
      <c r="R33" s="12" t="inlineStr">
        <is>
          <t>Tier 1</t>
        </is>
      </c>
    </row>
    <row r="34" ht="53" customHeight="1">
      <c r="A34" s="12" t="inlineStr">
        <is>
          <t>DC027</t>
        </is>
      </c>
      <c r="B34" s="12" t="inlineStr">
        <is>
          <t>datacenter_projects</t>
        </is>
      </c>
      <c r="C34" s="12" t="inlineStr">
        <is>
          <t>Digital Edge Indonesia</t>
        </is>
      </c>
      <c r="D34" s="12" t="inlineStr">
        <is>
          <t>EDGE2 23MW data center ready for service</t>
        </is>
      </c>
      <c r="E34" s="26" t="inlineStr">
        <is>
          <t>https://id.digitaledgedc.com/resource/news</t>
        </is>
      </c>
      <c r="F34" s="15" t="n">
        <v>45350</v>
      </c>
      <c r="G34" s="15" t="n">
        <v>46299</v>
      </c>
      <c r="H34" s="12" t="inlineStr">
        <is>
          <t>official_operator_disclosure</t>
        </is>
      </c>
      <c r="I34" s="12" t="inlineStr">
        <is>
          <t>Indonesia</t>
        </is>
      </c>
      <c r="J34" s="12" t="inlineStr">
        <is>
          <t>EDGE2</t>
        </is>
      </c>
      <c r="K34" s="12" t="inlineStr">
        <is>
          <t>commissioning status</t>
        </is>
      </c>
      <c r="L34" s="12" t="inlineStr">
        <is>
          <t>status</t>
        </is>
      </c>
      <c r="M34" s="12" t="inlineStr">
        <is>
          <t>validated_observation</t>
        </is>
      </c>
      <c r="N34" s="12" t="inlineStr">
        <is>
          <t>Tier 1</t>
        </is>
      </c>
      <c r="O34" s="12" t="inlineStr">
        <is>
          <t>Official news listing includes date and ready-for-service title; confirm title, not assume planned date realized.</t>
        </is>
      </c>
      <c r="P34" s="12" t="inlineStr">
        <is>
          <t>data/raw/evidence/dc_dc027.json</t>
        </is>
      </c>
      <c r="Q34" s="4" t="n"/>
      <c r="R34" s="12" t="inlineStr">
        <is>
          <t>Tier 1</t>
        </is>
      </c>
    </row>
    <row r="35" ht="68" customHeight="1">
      <c r="A35" s="12" t="inlineStr">
        <is>
          <t>DC028</t>
        </is>
      </c>
      <c r="B35" s="12" t="inlineStr">
        <is>
          <t>datacenter_projects</t>
        </is>
      </c>
      <c r="C35" s="12" t="inlineStr">
        <is>
          <t>Digital Edge Indonesia</t>
        </is>
      </c>
      <c r="D35" s="12" t="inlineStr">
        <is>
          <t>Digital Edge tops out CGK1 and secures single-campus PLN power deal</t>
        </is>
      </c>
      <c r="E35" s="26" t="inlineStr">
        <is>
          <t>https://id.digitaledgedc.com/news/digital-edge-tops-out-cgk1-secures-largest-indonesia-power-deal</t>
        </is>
      </c>
      <c r="F35" s="15" t="n">
        <v>46181</v>
      </c>
      <c r="G35" s="15" t="n">
        <v>46299</v>
      </c>
      <c r="H35" s="12" t="inlineStr">
        <is>
          <t>official_operator_disclosure</t>
        </is>
      </c>
      <c r="I35" s="12" t="inlineStr">
        <is>
          <t>Indonesia</t>
        </is>
      </c>
      <c r="J35" s="12" t="inlineStr">
        <is>
          <t>CGK Campus; CGK1</t>
        </is>
      </c>
      <c r="K35" s="12" t="inlineStr">
        <is>
          <t>campus capacity; dual grid feeds; investment; delivery</t>
        </is>
      </c>
      <c r="L35" s="12" t="inlineStr">
        <is>
          <t>MW; MVA; USD</t>
        </is>
      </c>
      <c r="M35" s="12" t="inlineStr">
        <is>
          <t>validated_observation</t>
        </is>
      </c>
      <c r="N35" s="12" t="inlineStr">
        <is>
          <t>Tier 1</t>
        </is>
      </c>
      <c r="O35" s="12" t="inlineStr">
        <is>
          <t>2×725 MVA dual feeds are branded1.45 GW in release. No additive firm-load inference, no conversion to IT; report capacity basis separately.</t>
        </is>
      </c>
      <c r="P35" s="12" t="inlineStr">
        <is>
          <t>data/raw/evidence/dc_dc028.json</t>
        </is>
      </c>
      <c r="Q35" s="4" t="n"/>
      <c r="R35" s="12" t="inlineStr">
        <is>
          <t>Tier 1</t>
        </is>
      </c>
    </row>
    <row r="36" ht="53" customHeight="1">
      <c r="A36" s="12" t="inlineStr">
        <is>
          <t>DC029</t>
        </is>
      </c>
      <c r="B36" s="12" t="inlineStr">
        <is>
          <t>datacenter_projects</t>
        </is>
      </c>
      <c r="C36" s="12" t="inlineStr">
        <is>
          <t>Equinix</t>
        </is>
      </c>
      <c r="D36" s="12" t="inlineStr">
        <is>
          <t>Equinix Unveils First AI-Ready Jakarta Data Center</t>
        </is>
      </c>
      <c r="E36" s="26" t="inlineStr">
        <is>
          <t>https://equinix.mediaroom.com/2025-05-15-Equinix-Unveils-Its-First-AI-Ready-Data-Center-with-Dense-Ecosystem-in-Jakarta</t>
        </is>
      </c>
      <c r="F36" s="15" t="n">
        <v>45792</v>
      </c>
      <c r="G36" s="15" t="n">
        <v>46299</v>
      </c>
      <c r="H36" s="12" t="inlineStr">
        <is>
          <t>official_operator_disclosure</t>
        </is>
      </c>
      <c r="I36" s="12" t="inlineStr">
        <is>
          <t>Indonesia</t>
        </is>
      </c>
      <c r="J36" s="12" t="inlineStr">
        <is>
          <t>JK1 Jakarta (Astra JV)</t>
        </is>
      </c>
      <c r="K36" s="12" t="inlineStr">
        <is>
          <t>commissioning; cabinet counts; design PUE</t>
        </is>
      </c>
      <c r="L36" s="12" t="inlineStr">
        <is>
          <t>status; cabinets; ratio</t>
        </is>
      </c>
      <c r="M36" s="12" t="inlineStr">
        <is>
          <t>validated_observation</t>
        </is>
      </c>
      <c r="N36" s="12" t="inlineStr">
        <is>
          <t>Tier 1</t>
        </is>
      </c>
      <c r="O36" s="12" t="inlineStr">
        <is>
          <t>Modern Equinix JK1 distinct from historical DCI partner JK1. No published IT MW used. Cabinet counts not converted to MW.</t>
        </is>
      </c>
      <c r="P36" s="12" t="inlineStr">
        <is>
          <t>data/raw/evidence/dc_dc029.json</t>
        </is>
      </c>
      <c r="Q36" s="4" t="n"/>
      <c r="R36" s="12" t="inlineStr">
        <is>
          <t>Tier 1</t>
        </is>
      </c>
    </row>
    <row r="37" ht="68" customHeight="1">
      <c r="A37" s="12" t="inlineStr">
        <is>
          <t>DC030</t>
        </is>
      </c>
      <c r="B37" s="12" t="inlineStr">
        <is>
          <t>datacenter_projects</t>
        </is>
      </c>
      <c r="C37" s="12" t="inlineStr">
        <is>
          <t>Amazon Web Services</t>
        </is>
      </c>
      <c r="D37" s="12" t="inlineStr">
        <is>
          <t>AWS Launches Region in Indonesia</t>
        </is>
      </c>
      <c r="E37" s="26" t="inlineStr">
        <is>
          <t>https://press.aboutamazon.com/2021/12/aws-launches-region-in-indonesia</t>
        </is>
      </c>
      <c r="F37" s="15" t="n">
        <v>44544</v>
      </c>
      <c r="G37" s="15" t="n">
        <v>46299</v>
      </c>
      <c r="H37" s="12" t="inlineStr">
        <is>
          <t>official_operator_disclosure</t>
        </is>
      </c>
      <c r="I37" s="12" t="inlineStr">
        <is>
          <t>Indonesia</t>
        </is>
      </c>
      <c r="J37" s="12" t="inlineStr">
        <is>
          <t>Asia Pacific Jakarta Region</t>
        </is>
      </c>
      <c r="K37" s="12" t="inlineStr">
        <is>
          <t>region launch; investment programme</t>
        </is>
      </c>
      <c r="L37" s="12" t="inlineStr">
        <is>
          <t>status; USD</t>
        </is>
      </c>
      <c r="M37" s="12" t="inlineStr">
        <is>
          <t>validated_observation</t>
        </is>
      </c>
      <c r="N37" s="12" t="inlineStr">
        <is>
          <t>Tier 1</t>
        </is>
      </c>
      <c r="O37" s="12" t="inlineStr">
        <is>
          <t>USD5 billion covers planned construction/operation investment over15 years. Cloud region can lease third-party facilities, so excluded from independent physical IT sum.</t>
        </is>
      </c>
      <c r="P37" s="12" t="inlineStr">
        <is>
          <t>data/raw/evidence/dc_dc030.json</t>
        </is>
      </c>
      <c r="Q37" s="4" t="n"/>
      <c r="R37" s="12" t="inlineStr">
        <is>
          <t>Tier 1</t>
        </is>
      </c>
    </row>
    <row r="38" ht="45" customHeight="1">
      <c r="A38" s="12" t="inlineStr">
        <is>
          <t>DC031</t>
        </is>
      </c>
      <c r="B38" s="12" t="inlineStr">
        <is>
          <t>datacenter_projects</t>
        </is>
      </c>
      <c r="C38" s="12" t="inlineStr">
        <is>
          <t>Alibaba Cloud</t>
        </is>
      </c>
      <c r="D38" s="12" t="inlineStr">
        <is>
          <t>Alibaba Cloud Global Locations</t>
        </is>
      </c>
      <c r="E38" s="26" t="inlineStr">
        <is>
          <t>https://www.alibabacloud.com/en/global-locations?_p_lc=1</t>
        </is>
      </c>
      <c r="F38" s="4" t="n"/>
      <c r="G38" s="15" t="n">
        <v>46299</v>
      </c>
      <c r="H38" s="12" t="inlineStr">
        <is>
          <t>official_operator_disclosure</t>
        </is>
      </c>
      <c r="I38" s="12" t="inlineStr">
        <is>
          <t>Indonesia</t>
        </is>
      </c>
      <c r="J38" s="12" t="inlineStr">
        <is>
          <t>Jakarta Region</t>
        </is>
      </c>
      <c r="K38" s="12" t="inlineStr">
        <is>
          <t>live region availability</t>
        </is>
      </c>
      <c r="L38" s="12" t="inlineStr">
        <is>
          <t>status</t>
        </is>
      </c>
      <c r="M38" s="12" t="inlineStr">
        <is>
          <t>validated_observation</t>
        </is>
      </c>
      <c r="N38" s="12" t="inlineStr">
        <is>
          <t>Tier 1</t>
        </is>
      </c>
      <c r="O38" s="12" t="inlineStr">
        <is>
          <t>Cloud-region footprint can overlap colocation inventory. No site-level IT MW published.</t>
        </is>
      </c>
      <c r="P38" s="12" t="inlineStr">
        <is>
          <t>data/raw/evidence/dc_dc031.json</t>
        </is>
      </c>
      <c r="Q38" s="4" t="n"/>
      <c r="R38" s="12" t="inlineStr">
        <is>
          <t>Tier 1</t>
        </is>
      </c>
    </row>
    <row r="39" ht="53" customHeight="1">
      <c r="A39" s="12" t="inlineStr">
        <is>
          <t>DC032</t>
        </is>
      </c>
      <c r="B39" s="12" t="inlineStr">
        <is>
          <t>datacenter_projects</t>
        </is>
      </c>
      <c r="C39" s="12" t="inlineStr">
        <is>
          <t>Alibaba Cloud</t>
        </is>
      </c>
      <c r="D39" s="12" t="inlineStr">
        <is>
          <t>Alibaba Cloud plans third Indonesian data center</t>
        </is>
      </c>
      <c r="E39" s="26" t="inlineStr">
        <is>
          <t>https://www.alibabacloud.com/th/press-room/alibaba-cloud-launch-third-data-centre-indonesia-early-2021?_p_lc=1</t>
        </is>
      </c>
      <c r="F39" s="15" t="n">
        <v>44014</v>
      </c>
      <c r="G39" s="15" t="n">
        <v>46299</v>
      </c>
      <c r="H39" s="12" t="inlineStr">
        <is>
          <t>official_operator_disclosure</t>
        </is>
      </c>
      <c r="I39" s="12" t="inlineStr">
        <is>
          <t>Indonesia</t>
        </is>
      </c>
      <c r="J39" s="12" t="inlineStr">
        <is>
          <t>Indonesia first/second/third data centers</t>
        </is>
      </c>
      <c r="K39" s="12" t="inlineStr">
        <is>
          <t>historical sites; third-site schedule</t>
        </is>
      </c>
      <c r="L39" s="12" t="inlineStr">
        <is>
          <t>status</t>
        </is>
      </c>
      <c r="M39" s="12" t="inlineStr">
        <is>
          <t>validated_observation</t>
        </is>
      </c>
      <c r="N39" s="12" t="inlineStr">
        <is>
          <t>Tier 1</t>
        </is>
      </c>
      <c r="O39" s="12" t="inlineStr">
        <is>
          <t>2020 planned third site is not assumed operational merely from schedule. Current region presence verified DC031; no capacity inferred.</t>
        </is>
      </c>
      <c r="P39" s="12" t="inlineStr">
        <is>
          <t>data/raw/evidence/dc_dc032.json</t>
        </is>
      </c>
      <c r="Q39" s="4" t="n"/>
      <c r="R39" s="12" t="inlineStr">
        <is>
          <t>Tier 1</t>
        </is>
      </c>
    </row>
    <row r="40" ht="45" customHeight="1">
      <c r="A40" s="12" t="inlineStr">
        <is>
          <t>DC033</t>
        </is>
      </c>
      <c r="B40" s="12" t="inlineStr">
        <is>
          <t>datacenter_projects</t>
        </is>
      </c>
      <c r="C40" s="12" t="inlineStr">
        <is>
          <t>Google</t>
        </is>
      </c>
      <c r="D40" s="12" t="inlineStr">
        <is>
          <t>Google Cloud Platform Region now present in Jakarta</t>
        </is>
      </c>
      <c r="E40" s="26" t="inlineStr">
        <is>
          <t>https://indonesia.googleblog.com/2020/06/google-cloud-platform-region-kini-hadir.html</t>
        </is>
      </c>
      <c r="F40" s="15" t="n">
        <v>44006</v>
      </c>
      <c r="G40" s="15" t="n">
        <v>46299</v>
      </c>
      <c r="H40" s="12" t="inlineStr">
        <is>
          <t>official_operator_disclosure</t>
        </is>
      </c>
      <c r="I40" s="12" t="inlineStr">
        <is>
          <t>Indonesia</t>
        </is>
      </c>
      <c r="J40" s="12" t="inlineStr">
        <is>
          <t>asia-southeast2 Jakarta Region</t>
        </is>
      </c>
      <c r="K40" s="12" t="inlineStr">
        <is>
          <t>region launch</t>
        </is>
      </c>
      <c r="L40" s="12" t="inlineStr">
        <is>
          <t>status</t>
        </is>
      </c>
      <c r="M40" s="12" t="inlineStr">
        <is>
          <t>validated_observation</t>
        </is>
      </c>
      <c r="N40" s="12" t="inlineStr">
        <is>
          <t>Tier 1</t>
        </is>
      </c>
      <c r="O40" s="12" t="inlineStr">
        <is>
          <t>Region footprint not unique physically owned facility; avoids overlap with hosting operators.</t>
        </is>
      </c>
      <c r="P40" s="12" t="inlineStr">
        <is>
          <t>data/raw/evidence/dc_dc033.json</t>
        </is>
      </c>
      <c r="Q40" s="4" t="n"/>
      <c r="R40" s="12" t="inlineStr">
        <is>
          <t>Tier 1</t>
        </is>
      </c>
    </row>
    <row r="41" ht="53" customHeight="1">
      <c r="A41" s="12" t="inlineStr">
        <is>
          <t>DC034</t>
        </is>
      </c>
      <c r="B41" s="12" t="inlineStr">
        <is>
          <t>datacenter_projects</t>
        </is>
      </c>
      <c r="C41" s="12" t="inlineStr">
        <is>
          <t>Microsoft</t>
        </is>
      </c>
      <c r="D41" s="12" t="inlineStr">
        <is>
          <t>Microsoft opens first Indonesian cloud region</t>
        </is>
      </c>
      <c r="E41" s="26" t="inlineStr">
        <is>
          <t>https://news.microsoft.com/id-id/2025/05/27/microsoft-opens-indonesia-central/</t>
        </is>
      </c>
      <c r="F41" s="15" t="n">
        <v>45804</v>
      </c>
      <c r="G41" s="15" t="n">
        <v>46299</v>
      </c>
      <c r="H41" s="12" t="inlineStr">
        <is>
          <t>official_operator_disclosure</t>
        </is>
      </c>
      <c r="I41" s="12" t="inlineStr">
        <is>
          <t>Indonesia</t>
        </is>
      </c>
      <c r="J41" s="12" t="inlineStr">
        <is>
          <t>Indonesia Central Region</t>
        </is>
      </c>
      <c r="K41" s="12" t="inlineStr">
        <is>
          <t>live region; announced investment</t>
        </is>
      </c>
      <c r="L41" s="12" t="inlineStr">
        <is>
          <t>status; USD</t>
        </is>
      </c>
      <c r="M41" s="12" t="inlineStr">
        <is>
          <t>validated_observation</t>
        </is>
      </c>
      <c r="N41" s="12" t="inlineStr">
        <is>
          <t>Tier 1</t>
        </is>
      </c>
      <c r="O41" s="12" t="inlineStr">
        <is>
          <t>Three availability zones are not converted to MW. Investment commitment broader than one data-center capex project.</t>
        </is>
      </c>
      <c r="P41" s="12" t="inlineStr">
        <is>
          <t>data/raw/evidence/dc_dc034.json</t>
        </is>
      </c>
      <c r="Q41" s="4" t="n"/>
      <c r="R41" s="12" t="inlineStr">
        <is>
          <t>Tier 1</t>
        </is>
      </c>
    </row>
    <row r="42" ht="53" customHeight="1">
      <c r="A42" s="12" t="inlineStr">
        <is>
          <t>DC035</t>
        </is>
      </c>
      <c r="B42" s="12" t="inlineStr">
        <is>
          <t>datacenter_projects</t>
        </is>
      </c>
      <c r="C42" s="12" t="inlineStr">
        <is>
          <t>BP Batam</t>
        </is>
      </c>
      <c r="D42" s="12" t="inlineStr">
        <is>
          <t>BP Batam oversees Equator Gate System AI data-center investment</t>
        </is>
      </c>
      <c r="E42" s="26" t="inlineStr">
        <is>
          <t>https://ptsp.bpbatam.go.id/en/bp-batam-kawal-investasi-rp88-triliun-ai-data-centre-untuk-transformasi-digital-batam/</t>
        </is>
      </c>
      <c r="F42" s="15" t="n">
        <v>46168</v>
      </c>
      <c r="G42" s="15" t="n">
        <v>46299</v>
      </c>
      <c r="H42" s="12" t="inlineStr">
        <is>
          <t>official_operator_disclosure</t>
        </is>
      </c>
      <c r="I42" s="12" t="inlineStr">
        <is>
          <t>Indonesia</t>
        </is>
      </c>
      <c r="J42" s="12" t="inlineStr">
        <is>
          <t>Equator Gate System Batam</t>
        </is>
      </c>
      <c r="K42" s="12" t="inlineStr">
        <is>
          <t>investment; grid agreement; location</t>
        </is>
      </c>
      <c r="L42" s="12" t="inlineStr">
        <is>
          <t>USD; status</t>
        </is>
      </c>
      <c r="M42" s="12" t="inlineStr">
        <is>
          <t>validated_observation</t>
        </is>
      </c>
      <c r="N42" s="12" t="inlineStr">
        <is>
          <t>Tier 1</t>
        </is>
      </c>
      <c r="O42" s="12" t="inlineStr">
        <is>
          <t>Power purchase agreement disclosed without MW/MVA in inspected article; no conversion invented.</t>
        </is>
      </c>
      <c r="P42" s="12" t="inlineStr">
        <is>
          <t>data/raw/evidence/dc_dc035.json</t>
        </is>
      </c>
      <c r="Q42" s="4" t="n"/>
      <c r="R42" s="12" t="inlineStr">
        <is>
          <t>Tier 1</t>
        </is>
      </c>
    </row>
    <row r="43" ht="53" customHeight="1">
      <c r="A43" s="12" t="inlineStr">
        <is>
          <t>DC036</t>
        </is>
      </c>
      <c r="B43" s="12" t="inlineStr">
        <is>
          <t>datacenter_projects</t>
        </is>
      </c>
      <c r="C43" s="12" t="inlineStr">
        <is>
          <t>BW Digital</t>
        </is>
      </c>
      <c r="D43" s="12" t="inlineStr">
        <is>
          <t>BW Digital Campus at Nongsa Digital Park</t>
        </is>
      </c>
      <c r="E43" s="26" t="inlineStr">
        <is>
          <t>https://www.bw-digital.com/projects/bw-digital-campus-at-ndp/</t>
        </is>
      </c>
      <c r="F43" s="4" t="n"/>
      <c r="G43" s="15" t="n">
        <v>46299</v>
      </c>
      <c r="H43" s="12" t="inlineStr">
        <is>
          <t>official_operator_disclosure</t>
        </is>
      </c>
      <c r="I43" s="12" t="inlineStr">
        <is>
          <t>Indonesia</t>
        </is>
      </c>
      <c r="J43" s="12" t="inlineStr">
        <is>
          <t>NDP1</t>
        </is>
      </c>
      <c r="K43" s="12" t="inlineStr">
        <is>
          <t>planned IT capacity; expected RFS</t>
        </is>
      </c>
      <c r="L43" s="12" t="inlineStr">
        <is>
          <t>MW</t>
        </is>
      </c>
      <c r="M43" s="12" t="inlineStr">
        <is>
          <t>validated_observation</t>
        </is>
      </c>
      <c r="N43" s="12" t="inlineStr">
        <is>
          <t>Tier 1</t>
        </is>
      </c>
      <c r="O43" s="12" t="inlineStr">
        <is>
          <t>Undated project page120 MW IT; dated BW newsletter144 MW. ExpectedQ4 2025 date does not prove commissioning.</t>
        </is>
      </c>
      <c r="P43" s="12" t="inlineStr">
        <is>
          <t>data/raw/evidence/dc_dc036.json</t>
        </is>
      </c>
      <c r="Q43" s="4" t="n"/>
      <c r="R43" s="12" t="inlineStr">
        <is>
          <t>Tier 1</t>
        </is>
      </c>
    </row>
    <row r="44" ht="83" customHeight="1">
      <c r="A44" s="12" t="inlineStr">
        <is>
          <t>DC037</t>
        </is>
      </c>
      <c r="B44" s="12" t="inlineStr">
        <is>
          <t>datacenter_projects</t>
        </is>
      </c>
      <c r="C44" s="12" t="inlineStr">
        <is>
          <t>BW Group</t>
        </is>
      </c>
      <c r="D44" s="12" t="inlineStr">
        <is>
          <t>World Horizon second half2025 newsletter</t>
        </is>
      </c>
      <c r="E44" s="26" t="inlineStr">
        <is>
          <t>https://production-bworldcms12.bwoffshore.com/globalassets/documents/wh-h2-digital-2025.pdf</t>
        </is>
      </c>
      <c r="F44" s="4" t="n"/>
      <c r="G44" s="15" t="n">
        <v>46299</v>
      </c>
      <c r="H44" s="12" t="inlineStr">
        <is>
          <t>official_operator_disclosure</t>
        </is>
      </c>
      <c r="I44" s="12" t="inlineStr">
        <is>
          <t>Indonesia</t>
        </is>
      </c>
      <c r="J44" s="12" t="inlineStr">
        <is>
          <t>NDP1</t>
        </is>
      </c>
      <c r="K44" s="12" t="inlineStr">
        <is>
          <t>construction milestone; planned IT capacity; dual grid feeds</t>
        </is>
      </c>
      <c r="L44" s="12" t="inlineStr">
        <is>
          <t>MW; MVA</t>
        </is>
      </c>
      <c r="M44" s="12" t="inlineStr">
        <is>
          <t>validated_observation</t>
        </is>
      </c>
      <c r="N44" s="12" t="inlineStr">
        <is>
          <t>Tier 1</t>
        </is>
      </c>
      <c r="O44" s="12" t="inlineStr">
        <is>
          <t>Corporate newsletter publication date not recovered. Content documents7 October2025 toppingoff and laterQ2 2026 launch target;144 MW target conflicts older120 MW page.</t>
        </is>
      </c>
      <c r="P44" s="12" t="inlineStr">
        <is>
          <t>data/raw/evidence/dc_dc037.json</t>
        </is>
      </c>
      <c r="Q44" s="4" t="n"/>
      <c r="R44" s="12" t="inlineStr">
        <is>
          <t>Tier 1</t>
        </is>
      </c>
    </row>
    <row r="45" ht="83" customHeight="1">
      <c r="A45" s="12" t="inlineStr">
        <is>
          <t>DC038</t>
        </is>
      </c>
      <c r="B45" s="12" t="inlineStr">
        <is>
          <t>datacenter_projects</t>
        </is>
      </c>
      <c r="C45" s="12" t="inlineStr">
        <is>
          <t>SOS Limited</t>
        </is>
      </c>
      <c r="D45" s="12" t="inlineStr">
        <is>
          <t>SOS framework memorandum for planned500 MW Indonesian AI data-center platform</t>
        </is>
      </c>
      <c r="E45" s="26" t="inlineStr">
        <is>
          <t>https://www.prnewswire.com/news-releases/sos-limited-announces-framework-memorandum-for-planned-500-megawatt-ai-data-center-platform-in-indonesia-302883250.html</t>
        </is>
      </c>
      <c r="F45" s="15" t="n">
        <v>46283</v>
      </c>
      <c r="G45" s="15" t="n">
        <v>46299</v>
      </c>
      <c r="H45" s="12" t="inlineStr">
        <is>
          <t>official_operator_disclosure</t>
        </is>
      </c>
      <c r="I45" s="12" t="inlineStr">
        <is>
          <t>Indonesia</t>
        </is>
      </c>
      <c r="J45" s="12" t="inlineStr">
        <is>
          <t>Galang Batang Bintan AI campus</t>
        </is>
      </c>
      <c r="K45" s="12" t="inlineStr">
        <is>
          <t>non-binding potential capacity; firstphase; grid target</t>
        </is>
      </c>
      <c r="L45" s="12" t="inlineStr">
        <is>
          <t>MW</t>
        </is>
      </c>
      <c r="M45" s="12" t="inlineStr">
        <is>
          <t>validated_observation</t>
        </is>
      </c>
      <c r="N45" s="12" t="inlineStr">
        <is>
          <t>Tier 1</t>
        </is>
      </c>
      <c r="O45" s="12" t="inlineStr">
        <is>
          <t>Company-authored newswire release. Non-binding, financing/due diligence/regulatory contingencies.500 MW capacity basis not explicitly IT.</t>
        </is>
      </c>
      <c r="P45" s="12" t="inlineStr">
        <is>
          <t>data/raw/evidence/dc_dc038.json</t>
        </is>
      </c>
      <c r="Q45" s="4" t="n"/>
      <c r="R45" s="12" t="inlineStr">
        <is>
          <t>Tier 1</t>
        </is>
      </c>
    </row>
    <row r="46" ht="53" customHeight="1">
      <c r="A46" s="12" t="inlineStr">
        <is>
          <t>DC039</t>
        </is>
      </c>
      <c r="B46" s="12" t="inlineStr">
        <is>
          <t>datacenter_projects</t>
        </is>
      </c>
      <c r="C46" s="12" t="inlineStr">
        <is>
          <t>JLL</t>
        </is>
      </c>
      <c r="D46" s="12" t="inlineStr">
        <is>
          <t>Batam Data Centre Market Dynamics H1 2025</t>
        </is>
      </c>
      <c r="E46" s="26" t="inlineStr">
        <is>
          <t>https://www.jll.com/en-sea/insights/market-dynamics/batam-data-centre</t>
        </is>
      </c>
      <c r="F46" s="15" t="n">
        <v>45944</v>
      </c>
      <c r="G46" s="15" t="n">
        <v>46299</v>
      </c>
      <c r="H46" s="12" t="inlineStr">
        <is>
          <t>industry_market_observation</t>
        </is>
      </c>
      <c r="I46" s="12" t="inlineStr">
        <is>
          <t>Indonesia</t>
        </is>
      </c>
      <c r="J46" s="12" t="inlineStr">
        <is>
          <t>Golden Digital Gateway; DayOne</t>
        </is>
      </c>
      <c r="K46" s="12" t="inlineStr">
        <is>
          <t>reported operating capacity</t>
        </is>
      </c>
      <c r="L46" s="12" t="inlineStr">
        <is>
          <t>MW</t>
        </is>
      </c>
      <c r="M46" s="12" t="inlineStr">
        <is>
          <t>validated_observation</t>
        </is>
      </c>
      <c r="N46" s="12" t="inlineStr">
        <is>
          <t>Tier 2</t>
        </is>
      </c>
      <c r="O46" s="12" t="inlineStr">
        <is>
          <t>Tier2 market observation; numbers do not explicitly define IT. JLL DayOne5 MW differs operator delivered34 MW (DC012), preserve scopes.</t>
        </is>
      </c>
      <c r="P46" s="12" t="inlineStr">
        <is>
          <t>data/raw/evidence/dc_dc039.json</t>
        </is>
      </c>
      <c r="Q46" s="4" t="n"/>
      <c r="R46" s="12" t="inlineStr">
        <is>
          <t>Tier 2</t>
        </is>
      </c>
    </row>
    <row r="47" ht="68" customHeight="1">
      <c r="A47" s="12" t="inlineStr">
        <is>
          <t>DC040</t>
        </is>
      </c>
      <c r="B47" s="12" t="inlineStr">
        <is>
          <t>datacenter_projects</t>
        </is>
      </c>
      <c r="C47" s="12" t="inlineStr">
        <is>
          <t>Princeton Digital Group</t>
        </is>
      </c>
      <c r="D47" s="12" t="inlineStr">
        <is>
          <t>Where We Operate portfolio</t>
        </is>
      </c>
      <c r="E47" s="26" t="inlineStr">
        <is>
          <t>https://princetondg.com/where-we-operate/</t>
        </is>
      </c>
      <c r="F47" s="4" t="n"/>
      <c r="G47" s="15" t="n">
        <v>46299</v>
      </c>
      <c r="H47" s="12" t="inlineStr">
        <is>
          <t>official_operator_disclosure</t>
        </is>
      </c>
      <c r="I47" s="12" t="inlineStr">
        <is>
          <t>Indonesia</t>
        </is>
      </c>
      <c r="J47" s="12" t="inlineStr">
        <is>
          <t>JC1/JC2; JC3; JC4; regional sites</t>
        </is>
      </c>
      <c r="K47" s="12" t="inlineStr">
        <is>
          <t>portfolio capacity and facility locations</t>
        </is>
      </c>
      <c r="L47" s="12" t="inlineStr">
        <is>
          <t>MW</t>
        </is>
      </c>
      <c r="M47" s="12" t="inlineStr">
        <is>
          <t>validated_observation</t>
        </is>
      </c>
      <c r="N47" s="12" t="inlineStr">
        <is>
          <t>Tier 1</t>
        </is>
      </c>
      <c r="O47" s="12" t="inlineStr">
        <is>
          <t>No explicit IT capacity basis. 26 MW combined JC1/JC2 differs older30 MW campus supply/disclosure; retain reported capacity.</t>
        </is>
      </c>
      <c r="P47" s="12" t="inlineStr">
        <is>
          <t>data/raw/evidence/dc_dc040.json</t>
        </is>
      </c>
      <c r="Q47" s="4" t="n"/>
      <c r="R47" s="12" t="inlineStr">
        <is>
          <t>Tier 1</t>
        </is>
      </c>
    </row>
    <row r="48" ht="68" customHeight="1">
      <c r="A48" s="12" t="inlineStr">
        <is>
          <t>DC041</t>
        </is>
      </c>
      <c r="B48" s="12" t="inlineStr">
        <is>
          <t>datacenter_projects</t>
        </is>
      </c>
      <c r="C48" s="12" t="inlineStr">
        <is>
          <t>Princeton Digital Group</t>
        </is>
      </c>
      <c r="D48" s="12" t="inlineStr">
        <is>
          <t>PDG launches22 MW Greater Jakarta facility</t>
        </is>
      </c>
      <c r="E48" s="26" t="inlineStr">
        <is>
          <t>https://princetondg.com/press-releases/princeton-digital-group-launches-its-22mw-hyperscale-data-center-in-greater-jakarta-2/</t>
        </is>
      </c>
      <c r="F48" s="15" t="n">
        <v>45194</v>
      </c>
      <c r="G48" s="15" t="n">
        <v>46299</v>
      </c>
      <c r="H48" s="12" t="inlineStr">
        <is>
          <t>official_operator_disclosure</t>
        </is>
      </c>
      <c r="I48" s="12" t="inlineStr">
        <is>
          <t>Indonesia</t>
        </is>
      </c>
      <c r="J48" s="12" t="inlineStr">
        <is>
          <t>JC2</t>
        </is>
      </c>
      <c r="K48" s="12" t="inlineStr">
        <is>
          <t>commissioned facility capacity</t>
        </is>
      </c>
      <c r="L48" s="12" t="inlineStr">
        <is>
          <t>MW</t>
        </is>
      </c>
      <c r="M48" s="12" t="inlineStr">
        <is>
          <t>validated_observation</t>
        </is>
      </c>
      <c r="N48" s="12" t="inlineStr">
        <is>
          <t>Tier 1</t>
        </is>
      </c>
      <c r="O48" s="12" t="inlineStr">
        <is>
          <t>Release calls22 MW capacity without explicit IT basis.</t>
        </is>
      </c>
      <c r="P48" s="12" t="inlineStr">
        <is>
          <t>data/raw/evidence/dc_dc041.json</t>
        </is>
      </c>
      <c r="Q48" s="4" t="n"/>
      <c r="R48" s="12" t="inlineStr">
        <is>
          <t>Tier 1</t>
        </is>
      </c>
    </row>
    <row r="49" ht="68" customHeight="1">
      <c r="A49" s="12" t="inlineStr">
        <is>
          <t>DC042</t>
        </is>
      </c>
      <c r="B49" s="12" t="inlineStr">
        <is>
          <t>datacenter_projects</t>
        </is>
      </c>
      <c r="C49" s="12" t="inlineStr">
        <is>
          <t>Princeton Digital Group</t>
        </is>
      </c>
      <c r="D49" s="12" t="inlineStr">
        <is>
          <t>PDG breaks ground on USD1bn120 MW Greater Jakarta campus</t>
        </is>
      </c>
      <c r="E49" s="26" t="inlineStr">
        <is>
          <t>https://princetondg.com/press-releases/princeton-digital-group-breaks-ground-on-milestone-usd-1-billion-120-mw-greater-jakarta-campus/</t>
        </is>
      </c>
      <c r="F49" s="15" t="n">
        <v>45980</v>
      </c>
      <c r="G49" s="15" t="n">
        <v>46299</v>
      </c>
      <c r="H49" s="12" t="inlineStr">
        <is>
          <t>official_operator_disclosure</t>
        </is>
      </c>
      <c r="I49" s="12" t="inlineStr">
        <is>
          <t>Indonesia</t>
        </is>
      </c>
      <c r="J49" s="12" t="inlineStr">
        <is>
          <t>JC3</t>
        </is>
      </c>
      <c r="K49" s="12" t="inlineStr">
        <is>
          <t>construction; campus capacity; investment</t>
        </is>
      </c>
      <c r="L49" s="12" t="inlineStr">
        <is>
          <t>MW; USD</t>
        </is>
      </c>
      <c r="M49" s="12" t="inlineStr">
        <is>
          <t>validated_observation</t>
        </is>
      </c>
      <c r="N49" s="12" t="inlineStr">
        <is>
          <t>Tier 1</t>
        </is>
      </c>
      <c r="O49" s="12" t="inlineStr">
        <is>
          <t>Full campus120 MW not first-phase realized. Capacity basis not explicitly IT in release.</t>
        </is>
      </c>
      <c r="P49" s="12" t="inlineStr">
        <is>
          <t>data/raw/evidence/dc_dc042.json</t>
        </is>
      </c>
      <c r="Q49" s="4" t="n"/>
      <c r="R49" s="12" t="inlineStr">
        <is>
          <t>Tier 1</t>
        </is>
      </c>
    </row>
    <row r="50" ht="68" customHeight="1">
      <c r="A50" s="12" t="inlineStr">
        <is>
          <t>DC043</t>
        </is>
      </c>
      <c r="B50" s="12" t="inlineStr">
        <is>
          <t>datacenter_projects</t>
        </is>
      </c>
      <c r="C50" s="12" t="inlineStr">
        <is>
          <t>Princeton Digital Group</t>
        </is>
      </c>
      <c r="D50" s="12" t="inlineStr">
        <is>
          <t>PDG acquires240 MW powered land for JC4</t>
        </is>
      </c>
      <c r="E50" s="26" t="inlineStr">
        <is>
          <t>https://princetondg.com/press-releases/pdg-acquires-240-mw-of-powered-land-in-jakarta-advancing-its-rapid-expansion-across-asia/</t>
        </is>
      </c>
      <c r="F50" s="15" t="n">
        <v>46142</v>
      </c>
      <c r="G50" s="15" t="n">
        <v>46299</v>
      </c>
      <c r="H50" s="12" t="inlineStr">
        <is>
          <t>official_operator_disclosure</t>
        </is>
      </c>
      <c r="I50" s="12" t="inlineStr">
        <is>
          <t>Indonesia</t>
        </is>
      </c>
      <c r="J50" s="12" t="inlineStr">
        <is>
          <t>JC4</t>
        </is>
      </c>
      <c r="K50" s="12" t="inlineStr">
        <is>
          <t>planned capacity; construction status</t>
        </is>
      </c>
      <c r="L50" s="12" t="inlineStr">
        <is>
          <t>MW</t>
        </is>
      </c>
      <c r="M50" s="12" t="inlineStr">
        <is>
          <t>validated_observation</t>
        </is>
      </c>
      <c r="N50" s="12" t="inlineStr">
        <is>
          <t>Tier 1</t>
        </is>
      </c>
      <c r="O50" s="12" t="inlineStr">
        <is>
          <t>Release mentions planned240 MW and four60 MW buildings; IT designation not explicit.</t>
        </is>
      </c>
      <c r="P50" s="12" t="inlineStr">
        <is>
          <t>data/raw/evidence/dc_dc043.json</t>
        </is>
      </c>
      <c r="Q50" s="4" t="n"/>
      <c r="R50" s="12" t="inlineStr">
        <is>
          <t>Tier 1</t>
        </is>
      </c>
    </row>
    <row r="51" ht="83" customHeight="1">
      <c r="A51" s="12" t="inlineStr">
        <is>
          <t>DC044</t>
        </is>
      </c>
      <c r="B51" s="12" t="inlineStr">
        <is>
          <t>datacenter_projects</t>
        </is>
      </c>
      <c r="C51" s="12" t="inlineStr">
        <is>
          <t>Digital Edge Indonesia</t>
        </is>
      </c>
      <c r="D51" s="12" t="inlineStr">
        <is>
          <t>US$4.5 billion CGK AI-ready hyperscale campus investment</t>
        </is>
      </c>
      <c r="E51" s="26" t="inlineStr">
        <is>
          <t>https://id.digitaledgedc.com/news/digital-edge-4-5b-cgk-500mw-ai-ready-hyperscale-campus-indonesia</t>
        </is>
      </c>
      <c r="F51" s="15" t="n">
        <v>46050</v>
      </c>
      <c r="G51" s="15" t="n">
        <v>46299</v>
      </c>
      <c r="H51" s="12" t="inlineStr">
        <is>
          <t>official_operator_disclosure</t>
        </is>
      </c>
      <c r="I51" s="12" t="inlineStr">
        <is>
          <t>Indonesia</t>
        </is>
      </c>
      <c r="J51" s="12" t="inlineStr">
        <is>
          <t>CGK Campus</t>
        </is>
      </c>
      <c r="K51" s="12" t="inlineStr">
        <is>
          <t>planned IT capacity; scalable potential; investment</t>
        </is>
      </c>
      <c r="L51" s="12" t="inlineStr">
        <is>
          <t>MW; USD</t>
        </is>
      </c>
      <c r="M51" s="12" t="inlineStr">
        <is>
          <t>validated_observation</t>
        </is>
      </c>
      <c r="N51" s="12" t="inlineStr">
        <is>
          <t>Tier 1</t>
        </is>
      </c>
      <c r="O51" s="12" t="inlineStr">
        <is>
          <t>IT basis explicit.500 MW full four-building development;1GW ultimate scalability not additional to500MW. Date modified2026-03-31.</t>
        </is>
      </c>
      <c r="P51" s="12" t="inlineStr">
        <is>
          <t>data/raw/evidence/dc_dc044.json</t>
        </is>
      </c>
      <c r="Q51" s="4" t="n"/>
      <c r="R51" s="12" t="inlineStr">
        <is>
          <t>Tier 1</t>
        </is>
      </c>
    </row>
    <row r="52" ht="113" customHeight="1">
      <c r="A52" s="12" t="inlineStr">
        <is>
          <t>WB001</t>
        </is>
      </c>
      <c r="B52" s="12" t="inlineStr">
        <is>
          <t>water_tariff</t>
        </is>
      </c>
      <c r="C52" s="12" t="inlineStr">
        <is>
          <t>PAM JAYA</t>
        </is>
      </c>
      <c r="D52" s="12" t="inlineStr">
        <is>
          <t>Tarif Air Minum - Keputusan Gubernur No. 730 Tahun 2024</t>
        </is>
      </c>
      <c r="E52" s="26" t="inlineStr">
        <is>
          <t>https://pelanggan.pamjaya.co.id/pdf/tarif_air_minum.pdf</t>
        </is>
      </c>
      <c r="F52" s="12" t="inlineStr">
        <is>
          <t>2024</t>
        </is>
      </c>
      <c r="G52" s="15" t="n">
        <v>46299</v>
      </c>
      <c r="H52" s="12" t="inlineStr">
        <is>
          <t>utility tariff schedule</t>
        </is>
      </c>
      <c r="I52" s="12" t="inlineStr">
        <is>
          <t>DKI Jakarta</t>
        </is>
      </c>
      <c r="J52" s="4" t="n"/>
      <c r="K52" s="12" t="inlineStr">
        <is>
          <t>Tiered commercial and industrial water tariff</t>
        </is>
      </c>
      <c r="L52" s="12" t="inlineStr">
        <is>
          <t>Rp/m3</t>
        </is>
      </c>
      <c r="M52" s="12" t="inlineStr">
        <is>
          <t>retrieved</t>
        </is>
      </c>
      <c r="N52" s="12" t="inlineStr">
        <is>
          <t>Tier 1</t>
        </is>
      </c>
      <c r="O52" s="12" t="inlineStr">
        <is>
          <t>Official tariff PDF p2 (PDF index1). Fixed monthly meter fees are on p1. Archived water_pamjaya_tariff_2025.pdf and rendered pages visually verified. Effective January 2025 verified by WB002. Local customer categories and marginal bands; no national tariff or actual facility category inferred.</t>
        </is>
      </c>
      <c r="P52" s="4" t="n"/>
      <c r="Q52" s="4" t="n"/>
      <c r="R52" s="12" t="inlineStr">
        <is>
          <t>1</t>
        </is>
      </c>
    </row>
    <row r="53" ht="53" customHeight="1">
      <c r="A53" s="12" t="inlineStr">
        <is>
          <t>WB002</t>
        </is>
      </c>
      <c r="B53" s="12" t="inlineStr">
        <is>
          <t>water_tariff</t>
        </is>
      </c>
      <c r="C53" s="12" t="inlineStr">
        <is>
          <t>PAM JAYA</t>
        </is>
      </c>
      <c r="D53" s="12" t="inlineStr">
        <is>
          <t>Terapkan Tarif Baru, PAM JAYA Pastikan Tarif Berkeadilan dan Peningkatan Pelayanan</t>
        </is>
      </c>
      <c r="E53" s="26" t="inlineStr">
        <is>
          <t>https://www.pamjaya.co.id/bacapage/terapkan-tarif-baru-pam-jaya-pastikan-tarif-berkeadilan-dan-peningkatan-pelayanan-itW5e</t>
        </is>
      </c>
      <c r="F53" s="15" t="n">
        <v>45701</v>
      </c>
      <c r="G53" s="15" t="n">
        <v>46299</v>
      </c>
      <c r="H53" s="12" t="inlineStr">
        <is>
          <t>utility tariff schedule</t>
        </is>
      </c>
      <c r="I53" s="12" t="inlineStr">
        <is>
          <t>DKI Jakarta</t>
        </is>
      </c>
      <c r="J53" s="4" t="n"/>
      <c r="K53" s="12" t="inlineStr">
        <is>
          <t>New tariff implementation date</t>
        </is>
      </c>
      <c r="L53" s="12" t="inlineStr">
        <is>
          <t>date</t>
        </is>
      </c>
      <c r="M53" s="12" t="inlineStr">
        <is>
          <t>retrieved</t>
        </is>
      </c>
      <c r="N53" s="12" t="inlineStr">
        <is>
          <t>Tier 1</t>
        </is>
      </c>
      <c r="O53" s="12" t="inlineStr">
        <is>
          <t>New rates effective January 2025 and billed from February 2025.</t>
        </is>
      </c>
      <c r="P53" s="4" t="n"/>
      <c r="Q53" s="4" t="n"/>
      <c r="R53" s="12" t="inlineStr">
        <is>
          <t>1</t>
        </is>
      </c>
    </row>
    <row r="54" ht="68" customHeight="1">
      <c r="A54" s="12" t="inlineStr">
        <is>
          <t>WB003</t>
        </is>
      </c>
      <c r="B54" s="12" t="inlineStr">
        <is>
          <t>water_tariff</t>
        </is>
      </c>
      <c r="C54" s="12" t="inlineStr">
        <is>
          <t>Air Batam Hilir / BP Batam</t>
        </is>
      </c>
      <c r="D54" s="12" t="inlineStr">
        <is>
          <t>Tabel Tarif - Peraturan Kepala BP Batam No. 24 Tahun 2020</t>
        </is>
      </c>
      <c r="E54" s="26" t="inlineStr">
        <is>
          <t>https://hilir.airbatam.com/index.php?dua=tabel-tarif&amp;satu=berita&amp;tiga=1000</t>
        </is>
      </c>
      <c r="F54" s="15" t="n">
        <v>44251</v>
      </c>
      <c r="G54" s="15" t="n">
        <v>46299</v>
      </c>
      <c r="H54" s="12" t="inlineStr">
        <is>
          <t>utility tariff schedule</t>
        </is>
      </c>
      <c r="I54" s="12" t="inlineStr">
        <is>
          <t>Batam</t>
        </is>
      </c>
      <c r="J54" s="4" t="n"/>
      <c r="K54" s="12" t="inlineStr">
        <is>
          <t>Historical industrial and large commercial water tariffs</t>
        </is>
      </c>
      <c r="L54" s="12" t="inlineStr">
        <is>
          <t>Rp/m3</t>
        </is>
      </c>
      <c r="M54" s="12" t="inlineStr">
        <is>
          <t>retrieved_historical</t>
        </is>
      </c>
      <c r="N54" s="12" t="inlineStr">
        <is>
          <t>Tier 1</t>
        </is>
      </c>
      <c r="O54" s="12" t="inlineStr">
        <is>
          <t>Official embedded tariff table archived as water_airbatam_tariff_2021.jpg. Posting date is not a verified regulatory effective date; 2026 contract applicability not established.</t>
        </is>
      </c>
      <c r="P54" s="4" t="n"/>
      <c r="Q54" s="4" t="n"/>
      <c r="R54" s="12" t="inlineStr">
        <is>
          <t>1</t>
        </is>
      </c>
    </row>
    <row r="55" ht="83" customHeight="1">
      <c r="A55" s="12" t="inlineStr">
        <is>
          <t>WB004</t>
        </is>
      </c>
      <c r="B55" s="12" t="inlineStr">
        <is>
          <t>water_tariff</t>
        </is>
      </c>
      <c r="C55" s="12" t="inlineStr">
        <is>
          <t>Perumdam Tirta Bhagasasi Bekasi</t>
        </is>
      </c>
      <c r="D55" s="12" t="inlineStr">
        <is>
          <t>Empat Tahun Tidak Naik, PDAM Tirta Bhagasasi Bekasi Segera Lakukan Penyesuaian Tarif Air Bersih</t>
        </is>
      </c>
      <c r="E55" s="26" t="inlineStr">
        <is>
          <t>https://tirtabhagasasi.co.id/empat-tahun-tidak-naik-pdam-tirta-bhagasasi-bekasi-segera-lakukan-penyesuaian-tarif-air-bersih/</t>
        </is>
      </c>
      <c r="F55" s="15" t="n">
        <v>43321</v>
      </c>
      <c r="G55" s="15" t="n">
        <v>46299</v>
      </c>
      <c r="H55" s="12" t="inlineStr">
        <is>
          <t>utility tariff schedule</t>
        </is>
      </c>
      <c r="I55" s="12" t="inlineStr">
        <is>
          <t>Bekasi / Cikarang</t>
        </is>
      </c>
      <c r="J55" s="4" t="n"/>
      <c r="K55" s="12" t="inlineStr">
        <is>
          <t>Historical industrial tariff range</t>
        </is>
      </c>
      <c r="L55" s="12" t="inlineStr">
        <is>
          <t>Rp/m3</t>
        </is>
      </c>
      <c r="M55" s="12" t="inlineStr">
        <is>
          <t>retrieved_partial</t>
        </is>
      </c>
      <c r="N55" s="12" t="inlineStr">
        <is>
          <t>Tier 2</t>
        </is>
      </c>
      <c r="O55" s="12" t="inlineStr">
        <is>
          <t>Utility-hosted republication attributed to Independensi; original2018-08-09, revised2023-08-03. Industrial range12,132-16,984 without exact category/band schedule. No current scalar rate inferred.</t>
        </is>
      </c>
      <c r="P55" s="4" t="n"/>
      <c r="Q55" s="4" t="n"/>
      <c r="R55" s="12" t="inlineStr">
        <is>
          <t>2</t>
        </is>
      </c>
    </row>
    <row r="56" ht="68" customHeight="1">
      <c r="A56" s="12" t="inlineStr">
        <is>
          <t>WB005</t>
        </is>
      </c>
      <c r="B56" s="12" t="inlineStr">
        <is>
          <t>water_tariff</t>
        </is>
      </c>
      <c r="C56" s="12" t="inlineStr">
        <is>
          <t>Perumdam Tirta Tarum</t>
        </is>
      </c>
      <c r="D56" s="12" t="inlineStr">
        <is>
          <t>Official utility website</t>
        </is>
      </c>
      <c r="E56" s="26" t="inlineStr">
        <is>
          <t>https://www.tirtatarum.co.id</t>
        </is>
      </c>
      <c r="F56" s="4" t="n"/>
      <c r="G56" s="15" t="n">
        <v>46299</v>
      </c>
      <c r="H56" s="12" t="inlineStr">
        <is>
          <t>utility tariff schedule</t>
        </is>
      </c>
      <c r="I56" s="12" t="inlineStr">
        <is>
          <t>Karawang</t>
        </is>
      </c>
      <c r="J56" s="4" t="n"/>
      <c r="K56" s="12" t="inlineStr">
        <is>
          <t>Industrial tariff retrieval gap</t>
        </is>
      </c>
      <c r="L56" s="12" t="inlineStr">
        <is>
          <t>Rp/m3</t>
        </is>
      </c>
      <c r="M56" s="12" t="inlineStr">
        <is>
          <t>retrieval_failed</t>
        </is>
      </c>
      <c r="N56" s="12" t="inlineStr">
        <is>
          <t>Tier 1</t>
        </is>
      </c>
      <c r="O56" s="12" t="inlineStr">
        <is>
          <t>No accessible current official industrial tariff schedule retrieved. Numeric rate remains null; retrieval failure is not evidence of zero water price.</t>
        </is>
      </c>
      <c r="P56" s="4" t="n"/>
      <c r="Q56" s="4" t="n"/>
      <c r="R56" s="12" t="inlineStr">
        <is>
          <t>1</t>
        </is>
      </c>
    </row>
    <row r="57" ht="83" customHeight="1">
      <c r="A57" s="12" t="inlineStr">
        <is>
          <t>WB006</t>
        </is>
      </c>
      <c r="B57" s="12" t="inlineStr">
        <is>
          <t>climate</t>
        </is>
      </c>
      <c r="C57" s="12" t="inlineStr">
        <is>
          <t>BPS Kota Batam / BMKG Hang Nadim</t>
        </is>
      </c>
      <c r="D57" s="12" t="inlineStr">
        <is>
          <t>Kota Batam Dalam Angka 2025</t>
        </is>
      </c>
      <c r="E57" s="26" t="inlineStr">
        <is>
          <t>https://batamkota.bps.go.id/id/publication/2025/02/28/a5735c3be81a8a72f8a1e9f0/kota-batam-dalam-angka-2025.html</t>
        </is>
      </c>
      <c r="F57" s="15" t="n">
        <v>45716</v>
      </c>
      <c r="G57" s="15" t="n">
        <v>46299</v>
      </c>
      <c r="H57" s="12" t="inlineStr">
        <is>
          <t>BMKG observations reproduced by BPS</t>
        </is>
      </c>
      <c r="I57" s="12" t="inlineStr">
        <is>
          <t>Batam</t>
        </is>
      </c>
      <c r="J57" s="12" t="inlineStr">
        <is>
          <t>Hang Nadim meteorological station</t>
        </is>
      </c>
      <c r="K57" s="12" t="inlineStr">
        <is>
          <t>2024 monthly temperature, relative humidity and rain</t>
        </is>
      </c>
      <c r="L57" s="12" t="inlineStr">
        <is>
          <t>C; %; mm</t>
        </is>
      </c>
      <c r="M57" s="12" t="inlineStr">
        <is>
          <t>retrieved</t>
        </is>
      </c>
      <c r="N57" s="12" t="inlineStr">
        <is>
          <t>Tier 1</t>
        </is>
      </c>
      <c r="O57" s="12" t="inlineStr">
        <is>
          <t>Tables 1.2.1,1.2.2,1.2.5 printed pp20,21,24 / PDF pp62,63,66. Monthly station data; no site wet bulb. Rain table unit header says mm/year but monthly row totals preserved.</t>
        </is>
      </c>
      <c r="P57" s="4" t="n"/>
      <c r="Q57" s="4" t="n"/>
      <c r="R57" s="12" t="inlineStr">
        <is>
          <t>1</t>
        </is>
      </c>
    </row>
    <row r="58" ht="83" customHeight="1">
      <c r="A58" s="12" t="inlineStr">
        <is>
          <t>WB007</t>
        </is>
      </c>
      <c r="B58" s="12" t="inlineStr">
        <is>
          <t>climate</t>
        </is>
      </c>
      <c r="C58" s="12" t="inlineStr">
        <is>
          <t>BPS DKI Jakarta / BMKG Kemayoran</t>
        </is>
      </c>
      <c r="D58" s="12" t="inlineStr">
        <is>
          <t>Provinsi DKI Jakarta Dalam Angka 2025</t>
        </is>
      </c>
      <c r="E58" s="26" t="inlineStr">
        <is>
          <t>https://jakarta.bps.go.id/id/publication/2025/02/28/30874e042a98939928603ee5/provinsi-dki-jakarta-dalam-angka-2025.html</t>
        </is>
      </c>
      <c r="F58" s="15" t="n">
        <v>45716</v>
      </c>
      <c r="G58" s="15" t="n">
        <v>46299</v>
      </c>
      <c r="H58" s="12" t="inlineStr">
        <is>
          <t>BMKG observations reproduced by BPS</t>
        </is>
      </c>
      <c r="I58" s="12" t="inlineStr">
        <is>
          <t>DKI Jakarta</t>
        </is>
      </c>
      <c r="J58" s="12" t="inlineStr">
        <is>
          <t>Kemayoran meteorological station</t>
        </is>
      </c>
      <c r="K58" s="12" t="inlineStr">
        <is>
          <t>2024 monthly temperature, relative humidity and rain</t>
        </is>
      </c>
      <c r="L58" s="12" t="inlineStr">
        <is>
          <t>C; %; mm</t>
        </is>
      </c>
      <c r="M58" s="12" t="inlineStr">
        <is>
          <t>retrieved</t>
        </is>
      </c>
      <c r="N58" s="12" t="inlineStr">
        <is>
          <t>Tier 1</t>
        </is>
      </c>
      <c r="O58" s="12" t="inlineStr">
        <is>
          <t>Table 1.2.2 printed pp30,31,34 / PDF pp104,105,108. Actual station observations; do not substitute Jakarta for other campuses.</t>
        </is>
      </c>
      <c r="P58" s="4" t="n"/>
      <c r="Q58" s="4" t="n"/>
      <c r="R58" s="12" t="inlineStr">
        <is>
          <t>1</t>
        </is>
      </c>
    </row>
    <row r="59" ht="83" customHeight="1">
      <c r="A59" s="12" t="inlineStr">
        <is>
          <t>WB008</t>
        </is>
      </c>
      <c r="B59" s="12" t="inlineStr">
        <is>
          <t>efficiency</t>
        </is>
      </c>
      <c r="C59" s="12" t="inlineStr">
        <is>
          <t>Digital Edge</t>
        </is>
      </c>
      <c r="D59" s="12" t="inlineStr">
        <is>
          <t>Indonesia data center products and efficiency specifications</t>
        </is>
      </c>
      <c r="E59" s="26" t="inlineStr">
        <is>
          <t>https://www.digitaledgedc.com/products-services/data-centers/indonesia/</t>
        </is>
      </c>
      <c r="F59" s="4" t="n"/>
      <c r="G59" s="15" t="n">
        <v>46299</v>
      </c>
      <c r="H59" s="12" t="inlineStr">
        <is>
          <t>primary disclosure</t>
        </is>
      </c>
      <c r="I59" s="12" t="inlineStr">
        <is>
          <t>Indonesia</t>
        </is>
      </c>
      <c r="J59" s="12" t="inlineStr">
        <is>
          <t>EDGE1; EDGE2; CGK</t>
        </is>
      </c>
      <c r="K59" s="12" t="inlineStr">
        <is>
          <t>Published annual PUE / WUE specifications</t>
        </is>
      </c>
      <c r="L59" s="12" t="inlineStr">
        <is>
          <t>PUE ratio; WUE unit undisclosed</t>
        </is>
      </c>
      <c r="M59" s="12" t="inlineStr">
        <is>
          <t>retrieved_definition_gap</t>
        </is>
      </c>
      <c r="N59" s="12" t="inlineStr">
        <is>
          <t>Tier 1</t>
        </is>
      </c>
      <c r="O59" s="12" t="inlineStr">
        <is>
          <t>Undated page reports annual PUE EDGE1 1.7, EDGE2 1.25; annual WUE both 1.082. Year, measurement/design status and WUE numerator/denominator not specified. These figures are not verified audited actual water consumption.</t>
        </is>
      </c>
      <c r="P59" s="4" t="n"/>
      <c r="Q59" s="4" t="n"/>
      <c r="R59" s="12" t="inlineStr">
        <is>
          <t>1</t>
        </is>
      </c>
    </row>
    <row r="60" ht="68" customHeight="1">
      <c r="A60" s="12" t="inlineStr">
        <is>
          <t>WB009</t>
        </is>
      </c>
      <c r="B60" s="12" t="inlineStr">
        <is>
          <t>efficiency</t>
        </is>
      </c>
      <c r="C60" s="12" t="inlineStr">
        <is>
          <t>Digital Edge</t>
        </is>
      </c>
      <c r="D60" s="12" t="inlineStr">
        <is>
          <t>ESG Report 2025</t>
        </is>
      </c>
      <c r="E60" s="26" t="inlineStr">
        <is>
          <t>https://www.digitaledgedc.com/wp-content/uploads/2025/04/ESG_2025_Report_APR28.pdf</t>
        </is>
      </c>
      <c r="F60" s="12" t="inlineStr">
        <is>
          <t>2025-04</t>
        </is>
      </c>
      <c r="G60" s="15" t="n">
        <v>46299</v>
      </c>
      <c r="H60" s="12" t="inlineStr">
        <is>
          <t>primary disclosure</t>
        </is>
      </c>
      <c r="I60" s="12" t="inlineStr">
        <is>
          <t>Indonesia</t>
        </is>
      </c>
      <c r="J60" s="12" t="inlineStr">
        <is>
          <t>EDGE2</t>
        </is>
      </c>
      <c r="K60" s="12" t="inlineStr">
        <is>
          <t>Design PUE and WUE design ambition</t>
        </is>
      </c>
      <c r="L60" s="12" t="inlineStr">
        <is>
          <t>PUE ratio; L/kWh</t>
        </is>
      </c>
      <c r="M60" s="12" t="inlineStr">
        <is>
          <t>retrieved</t>
        </is>
      </c>
      <c r="N60" s="12" t="inlineStr">
        <is>
          <t>Tier 1</t>
        </is>
      </c>
      <c r="O60" s="12" t="inlineStr">
        <is>
          <t>Printed p11: EDGE2 annualized DESIGN PUE1.24 at 100% load. p18: historical annualized WUE ambition1-1.5 and EDGE2 achievement without a precisely defined measured consumptive figure.</t>
        </is>
      </c>
      <c r="P60" s="4" t="n"/>
      <c r="Q60" s="4" t="n"/>
      <c r="R60" s="12" t="inlineStr">
        <is>
          <t>1</t>
        </is>
      </c>
    </row>
    <row r="61" ht="83" customHeight="1">
      <c r="A61" s="12" t="inlineStr">
        <is>
          <t>WB010</t>
        </is>
      </c>
      <c r="B61" s="12" t="inlineStr">
        <is>
          <t>efficiency</t>
        </is>
      </c>
      <c r="C61" s="12" t="inlineStr">
        <is>
          <t>Digital Edge</t>
        </is>
      </c>
      <c r="D61" s="12" t="inlineStr">
        <is>
          <t>ESG Report 2026</t>
        </is>
      </c>
      <c r="E61" s="26" t="inlineStr">
        <is>
          <t>https://www.digitaledgedc.com/wp-content/uploads/2026/04/digital_edge_esg_report_2026.pdf</t>
        </is>
      </c>
      <c r="F61" s="12" t="inlineStr">
        <is>
          <t>2026-04</t>
        </is>
      </c>
      <c r="G61" s="15" t="n">
        <v>46299</v>
      </c>
      <c r="H61" s="12" t="inlineStr">
        <is>
          <t>primary disclosure</t>
        </is>
      </c>
      <c r="I61" s="12" t="inlineStr">
        <is>
          <t>Indonesia / global fleet</t>
        </is>
      </c>
      <c r="J61" s="12" t="inlineStr">
        <is>
          <t>CGK1</t>
        </is>
      </c>
      <c r="K61" s="12" t="inlineStr">
        <is>
          <t>Design PUE and water reporting boundary</t>
        </is>
      </c>
      <c r="L61" s="12" t="inlineStr">
        <is>
          <t>PUE ratio; m3</t>
        </is>
      </c>
      <c r="M61" s="12" t="inlineStr">
        <is>
          <t>retrieved</t>
        </is>
      </c>
      <c r="N61" s="12" t="inlineStr">
        <is>
          <t>Tier 1</t>
        </is>
      </c>
      <c r="O61" s="12" t="inlineStr">
        <is>
          <t>Printed p16 CGK1 design PUE1.25 at 100% load. p23 WUE applicability limited to water-cooled sites, excluding air-cooled sites. Global fleet water total must not be allocated to Indonesia. Archived water_digital_edge_2026.pdf.</t>
        </is>
      </c>
      <c r="P61" s="4" t="n"/>
      <c r="Q61" s="4" t="n"/>
      <c r="R61" s="12" t="inlineStr">
        <is>
          <t>1</t>
        </is>
      </c>
    </row>
    <row r="62" ht="83" customHeight="1">
      <c r="A62" s="12" t="inlineStr">
        <is>
          <t>WB011</t>
        </is>
      </c>
      <c r="B62" s="12" t="inlineStr">
        <is>
          <t>efficiency</t>
        </is>
      </c>
      <c r="C62" s="12" t="inlineStr">
        <is>
          <t>Princeton Digital Group</t>
        </is>
      </c>
      <c r="D62" s="12" t="inlineStr">
        <is>
          <t>Sustainability Report 2021</t>
        </is>
      </c>
      <c r="E62" s="26" t="inlineStr">
        <is>
          <t>https://princetondg.com/wp-content/uploads/2022/04/PDG-Sustainability-Report-2021.pdf</t>
        </is>
      </c>
      <c r="F62" s="12" t="inlineStr">
        <is>
          <t>2022-04</t>
        </is>
      </c>
      <c r="G62" s="15" t="n">
        <v>46299</v>
      </c>
      <c r="H62" s="12" t="inlineStr">
        <is>
          <t>primary disclosure</t>
        </is>
      </c>
      <c r="I62" s="12" t="inlineStr">
        <is>
          <t>Indonesia</t>
        </is>
      </c>
      <c r="J62" s="12" t="inlineStr">
        <is>
          <t>JC1; JB1; PE1; SB1; BD1</t>
        </is>
      </c>
      <c r="K62" s="12" t="inlineStr">
        <is>
          <t>Reported 2021 facility PUE</t>
        </is>
      </c>
      <c r="L62" s="12" t="inlineStr">
        <is>
          <t>PUE ratio</t>
        </is>
      </c>
      <c r="M62" s="12" t="inlineStr">
        <is>
          <t>retrieved</t>
        </is>
      </c>
      <c r="N62" s="12" t="inlineStr">
        <is>
          <t>Tier 1</t>
        </is>
      </c>
      <c r="O62" s="12" t="inlineStr">
        <is>
          <t>Printed pp10-11 actual reported Indonesian facility PUE table. Source explanatory prose reverses conventional PUE ratio; use standard total facility/IT definition, retain numeric disclosures with this source issue flagged.</t>
        </is>
      </c>
      <c r="P62" s="4" t="n"/>
      <c r="Q62" s="4" t="n"/>
      <c r="R62" s="12" t="inlineStr">
        <is>
          <t>1</t>
        </is>
      </c>
    </row>
    <row r="63" ht="53" customHeight="1">
      <c r="A63" s="12" t="inlineStr">
        <is>
          <t>WB012</t>
        </is>
      </c>
      <c r="B63" s="12" t="inlineStr">
        <is>
          <t>efficiency</t>
        </is>
      </c>
      <c r="C63" s="12" t="inlineStr">
        <is>
          <t>Princeton Digital Group</t>
        </is>
      </c>
      <c r="D63" s="12" t="inlineStr">
        <is>
          <t>EPI Awarded PDG Cibitung DCs TIA-942 Rated-3 Design Certifications</t>
        </is>
      </c>
      <c r="E63" s="26" t="inlineStr">
        <is>
          <t>https://princetondg.com/press-releases/epi-awarded-pdg-cibitung-dcs-tia-942-rated-3-design-certifications/</t>
        </is>
      </c>
      <c r="F63" s="15" t="n">
        <v>44628</v>
      </c>
      <c r="G63" s="15" t="n">
        <v>46299</v>
      </c>
      <c r="H63" s="12" t="inlineStr">
        <is>
          <t>primary disclosure</t>
        </is>
      </c>
      <c r="I63" s="12" t="inlineStr">
        <is>
          <t>Indonesia</t>
        </is>
      </c>
      <c r="J63" s="12" t="inlineStr">
        <is>
          <t>JC2 Cibitung</t>
        </is>
      </c>
      <c r="K63" s="12" t="inlineStr">
        <is>
          <t>PUE design ceiling</t>
        </is>
      </c>
      <c r="L63" s="12" t="inlineStr">
        <is>
          <t>PUE ratio</t>
        </is>
      </c>
      <c r="M63" s="12" t="inlineStr">
        <is>
          <t>retrieved</t>
        </is>
      </c>
      <c r="N63" s="12" t="inlineStr">
        <is>
          <t>Tier 1</t>
        </is>
      </c>
      <c r="O63" s="12" t="inlineStr">
        <is>
          <t>Design PUE &lt;=1.4; design target, not observed annual PUE.</t>
        </is>
      </c>
      <c r="P63" s="4" t="n"/>
      <c r="Q63" s="4" t="n"/>
      <c r="R63" s="12" t="inlineStr">
        <is>
          <t>1</t>
        </is>
      </c>
    </row>
    <row r="64" ht="68" customHeight="1">
      <c r="A64" s="12" t="inlineStr">
        <is>
          <t>WB013</t>
        </is>
      </c>
      <c r="B64" s="12" t="inlineStr">
        <is>
          <t>efficiency</t>
        </is>
      </c>
      <c r="C64" s="12" t="inlineStr">
        <is>
          <t>Microsoft</t>
        </is>
      </c>
      <c r="D64" s="12" t="inlineStr">
        <is>
          <t>Datacenter efficiency - Power and water usage effectiveness</t>
        </is>
      </c>
      <c r="E64" s="26" t="inlineStr">
        <is>
          <t>https://datacenters.microsoft.com/sustainability/efficiency/</t>
        </is>
      </c>
      <c r="F64" s="4" t="n"/>
      <c r="G64" s="15" t="n">
        <v>46299</v>
      </c>
      <c r="H64" s="12" t="inlineStr">
        <is>
          <t>primary disclosure</t>
        </is>
      </c>
      <c r="I64" s="12" t="inlineStr">
        <is>
          <t>Global / Asia Pacific</t>
        </is>
      </c>
      <c r="J64" s="12" t="inlineStr">
        <is>
          <t>Fully owned controlled operational data centers</t>
        </is>
      </c>
      <c r="K64" s="12" t="inlineStr">
        <is>
          <t>FY24 / FY25 PUE and water-use WUE</t>
        </is>
      </c>
      <c r="L64" s="12" t="inlineStr">
        <is>
          <t>PUE ratio; L/IT kWh</t>
        </is>
      </c>
      <c r="M64" s="12" t="inlineStr">
        <is>
          <t>retrieved</t>
        </is>
      </c>
      <c r="N64" s="12" t="inlineStr">
        <is>
          <t>Tier 1</t>
        </is>
      </c>
      <c r="O64" s="12" t="inlineStr">
        <is>
          <t>FY covers July-June; only sites operational twelve months. WUE cooling/humidification use per IT electricity; withdrawal versus consumption not explicitly distinguished. NON-INDONESIAN benchmark.</t>
        </is>
      </c>
      <c r="P64" s="4" t="n"/>
      <c r="Q64" s="4" t="n"/>
      <c r="R64" s="12" t="inlineStr">
        <is>
          <t>1</t>
        </is>
      </c>
    </row>
    <row r="65" ht="53" customHeight="1">
      <c r="A65" s="12" t="inlineStr">
        <is>
          <t>WB014</t>
        </is>
      </c>
      <c r="B65" s="12" t="inlineStr">
        <is>
          <t>efficiency</t>
        </is>
      </c>
      <c r="C65" s="12" t="inlineStr">
        <is>
          <t>Amazon Web Services</t>
        </is>
      </c>
      <c r="D65" s="12" t="inlineStr">
        <is>
          <t>AWS Cloud sustainability - water and energy</t>
        </is>
      </c>
      <c r="E65" s="26" t="inlineStr">
        <is>
          <t>https://sustainability.aboutamazon.com/products-services/aws-cloud?energy=true</t>
        </is>
      </c>
      <c r="F65" s="4" t="n"/>
      <c r="G65" s="15" t="n">
        <v>46299</v>
      </c>
      <c r="H65" s="12" t="inlineStr">
        <is>
          <t>primary disclosure</t>
        </is>
      </c>
      <c r="I65" s="12" t="inlineStr">
        <is>
          <t>Global</t>
        </is>
      </c>
      <c r="J65" s="12" t="inlineStr">
        <is>
          <t>AWS global fleet</t>
        </is>
      </c>
      <c r="K65" s="12" t="inlineStr">
        <is>
          <t>2024 / 2025 PUE and withdrawal WUE</t>
        </is>
      </c>
      <c r="L65" s="12" t="inlineStr">
        <is>
          <t>PUE ratio; L withdrawn/IT kWh</t>
        </is>
      </c>
      <c r="M65" s="12" t="inlineStr">
        <is>
          <t>retrieved</t>
        </is>
      </c>
      <c r="N65" s="12" t="inlineStr">
        <is>
          <t>Tier 1</t>
        </is>
      </c>
      <c r="O65" s="12" t="inlineStr">
        <is>
          <t>Explicit numerator is water withdrawn, not evaporative consumption. 2025 PUE1.14 WUE0.12; 2024 PUE1.15 WUE0.15. NON-INDONESIAN benchmark.</t>
        </is>
      </c>
      <c r="P65" s="4" t="n"/>
      <c r="Q65" s="4" t="n"/>
      <c r="R65" s="12" t="inlineStr">
        <is>
          <t>1</t>
        </is>
      </c>
    </row>
    <row r="66" ht="83" customHeight="1">
      <c r="A66" s="12" t="inlineStr">
        <is>
          <t>WB015</t>
        </is>
      </c>
      <c r="B66" s="12" t="inlineStr">
        <is>
          <t>cooling</t>
        </is>
      </c>
      <c r="C66" s="12" t="inlineStr">
        <is>
          <t>Microsoft</t>
        </is>
      </c>
      <c r="D66" s="12" t="inlineStr">
        <is>
          <t>Sustainable by design: Next-generation datacenters consume zero water for cooling</t>
        </is>
      </c>
      <c r="E66" s="26" t="inlineStr">
        <is>
          <t>https://www.microsoft.com/en-us/microsoft-cloud/blog/2024/12/09/sustainable-by-design-next-generation-datacenters-consume-zero-water-for-cooling/</t>
        </is>
      </c>
      <c r="F66" s="15" t="n">
        <v>45635</v>
      </c>
      <c r="G66" s="15" t="n">
        <v>46299</v>
      </c>
      <c r="H66" s="12" t="inlineStr">
        <is>
          <t>primary disclosure</t>
        </is>
      </c>
      <c r="I66" s="12" t="inlineStr">
        <is>
          <t>Global / United States</t>
        </is>
      </c>
      <c r="J66" s="12" t="inlineStr">
        <is>
          <t>Future cooling design</t>
        </is>
      </c>
      <c r="K66" s="12" t="inlineStr">
        <is>
          <t>Cooling water and energy trade-off</t>
        </is>
      </c>
      <c r="L66" s="12" t="inlineStr">
        <is>
          <t>qualitative</t>
        </is>
      </c>
      <c r="M66" s="12" t="inlineStr">
        <is>
          <t>retrieved</t>
        </is>
      </c>
      <c r="N66" s="12" t="inlineStr">
        <is>
          <t>Tier 1</t>
        </is>
      </c>
      <c r="O66" s="12" t="inlineStr">
        <is>
          <t>Closed loop avoids evaporative cooling; mechanical heat rejection can increase PUE. Claim is cooling water, excluding other water demand. No numeric Indonesian performance or quantified PUE penalty supplied. NON-INDONESIAN benchmark.</t>
        </is>
      </c>
      <c r="P66" s="4" t="n"/>
      <c r="Q66" s="4" t="n"/>
      <c r="R66" s="12" t="inlineStr">
        <is>
          <t>1</t>
        </is>
      </c>
    </row>
    <row r="67" ht="68" customHeight="1">
      <c r="A67" s="12" t="inlineStr">
        <is>
          <t>WB016</t>
        </is>
      </c>
      <c r="B67" s="12" t="inlineStr">
        <is>
          <t>efficiency</t>
        </is>
      </c>
      <c r="C67" s="12" t="inlineStr">
        <is>
          <t>Google</t>
        </is>
      </c>
      <c r="D67" s="12" t="inlineStr">
        <is>
          <t>Measuring the environmental impact of delivering AI at Google Scale</t>
        </is>
      </c>
      <c r="E67" s="26" t="inlineStr">
        <is>
          <t>https://services.google.com/fh/files/misc/measuring_the_environmental_impact_of_delivering_ai_at_google_scale.pdf</t>
        </is>
      </c>
      <c r="F67" s="12" t="inlineStr">
        <is>
          <t>2025-08</t>
        </is>
      </c>
      <c r="G67" s="15" t="n">
        <v>46299</v>
      </c>
      <c r="H67" s="12" t="inlineStr">
        <is>
          <t>primary disclosure</t>
        </is>
      </c>
      <c r="I67" s="12" t="inlineStr">
        <is>
          <t>Global</t>
        </is>
      </c>
      <c r="J67" s="12" t="inlineStr">
        <is>
          <t>Data centers supporting Google LLM serving</t>
        </is>
      </c>
      <c r="K67" s="12" t="inlineStr">
        <is>
          <t>Freshwater consumptive WUE 2023-2024</t>
        </is>
      </c>
      <c r="L67" s="12" t="inlineStr">
        <is>
          <t>L consumed/IT kWh</t>
        </is>
      </c>
      <c r="M67" s="12" t="inlineStr">
        <is>
          <t>retrieved</t>
        </is>
      </c>
      <c r="N67" s="12" t="inlineStr">
        <is>
          <t>Tier 1</t>
        </is>
      </c>
      <c r="O67" s="12" t="inlineStr">
        <is>
          <t>Section3.3 printed p6 / PDF p6: Category2 WUE subtracts returned water from input; same1.15 for 2023 and2024. Scope is LLM-serving data centers, not every Google site. NON-INDONESIAN benchmark.</t>
        </is>
      </c>
      <c r="P67" s="4" t="n"/>
      <c r="Q67" s="4" t="n"/>
      <c r="R67" s="12" t="inlineStr">
        <is>
          <t>1</t>
        </is>
      </c>
    </row>
    <row r="68" ht="83" customHeight="1">
      <c r="A68" s="12" t="inlineStr">
        <is>
          <t>WB017</t>
        </is>
      </c>
      <c r="B68" s="12" t="inlineStr">
        <is>
          <t>efficiency</t>
        </is>
      </c>
      <c r="C68" s="12" t="inlineStr">
        <is>
          <t>Lawrence Berkeley National Laboratory / US DOE</t>
        </is>
      </c>
      <c r="D68" s="12" t="inlineStr">
        <is>
          <t>2024 United States Data Center Energy Usage Report</t>
        </is>
      </c>
      <c r="E68" s="26" t="inlineStr">
        <is>
          <t>https://eta-publications.lbl.gov/sites/default/files/2024-12/us_data_center_energy_usage_report_lbnl-2001637_0.pdf</t>
        </is>
      </c>
      <c r="F68" s="12" t="inlineStr">
        <is>
          <t>2024-12</t>
        </is>
      </c>
      <c r="G68" s="15" t="n">
        <v>46299</v>
      </c>
      <c r="H68" s="12" t="inlineStr">
        <is>
          <t>primary disclosure</t>
        </is>
      </c>
      <c r="I68" s="12" t="inlineStr">
        <is>
          <t>United States</t>
        </is>
      </c>
      <c r="J68" s="12" t="inlineStr">
        <is>
          <t>US modeled data center aggregate</t>
        </is>
      </c>
      <c r="K68" s="12" t="inlineStr">
        <is>
          <t>Modeled consumptive site WUE</t>
        </is>
      </c>
      <c r="L68" s="12" t="inlineStr">
        <is>
          <t>L consumed/IT kWh</t>
        </is>
      </c>
      <c r="M68" s="12" t="inlineStr">
        <is>
          <t>retrieved</t>
        </is>
      </c>
      <c r="N68" s="12" t="inlineStr">
        <is>
          <t>Tier 2</t>
        </is>
      </c>
      <c r="O68" s="12" t="inlineStr">
        <is>
          <t>Printed pp44-48: modeled aggregate2023 site WUE just over0.36; modeled future0.45-0.48. Not metered Indonesian data. Water-use differences follow final heat rejection; liquid-cooled IT may still require evaporation. NON-INDONESIAN benchmark.</t>
        </is>
      </c>
      <c r="P68" s="4" t="n"/>
      <c r="Q68" s="4" t="n"/>
      <c r="R68" s="12" t="inlineStr">
        <is>
          <t>1</t>
        </is>
      </c>
    </row>
    <row r="69" ht="68" customHeight="1">
      <c r="A69" s="12" t="inlineStr">
        <is>
          <t>WB018</t>
        </is>
      </c>
      <c r="B69" s="12" t="inlineStr">
        <is>
          <t>climate</t>
        </is>
      </c>
      <c r="C69" s="12" t="inlineStr">
        <is>
          <t>BMKG</t>
        </is>
      </c>
      <c r="D69" s="12" t="inlineStr">
        <is>
          <t>Data Online BMKG</t>
        </is>
      </c>
      <c r="E69" s="26" t="inlineStr">
        <is>
          <t>https://dataonline.bmkg.go.id/dataonline-home</t>
        </is>
      </c>
      <c r="F69" s="4" t="n"/>
      <c r="G69" s="15" t="n">
        <v>46299</v>
      </c>
      <c r="H69" s="12" t="inlineStr">
        <is>
          <t>BMKG observations reproduced by BPS</t>
        </is>
      </c>
      <c r="I69" s="12" t="inlineStr">
        <is>
          <t>Indonesia</t>
        </is>
      </c>
      <c r="J69" s="12" t="inlineStr">
        <is>
          <t>Cikarang; Karawang; Bintan</t>
        </is>
      </c>
      <c r="K69" s="12" t="inlineStr">
        <is>
          <t>Station observation access gap</t>
        </is>
      </c>
      <c r="L69" s="12" t="inlineStr">
        <is>
          <t>C; %; mm</t>
        </is>
      </c>
      <c r="M69" s="12" t="inlineStr">
        <is>
          <t>retrieved_portal_no_observations</t>
        </is>
      </c>
      <c r="N69" s="12" t="inlineStr">
        <is>
          <t>Tier 1</t>
        </is>
      </c>
      <c r="O69" s="12" t="inlineStr">
        <is>
          <t>Daily portal available; authorized download and relevant station observations were not retrieved. Null placeholders record gaps, not zero weather values.</t>
        </is>
      </c>
      <c r="P69" s="4" t="n"/>
      <c r="Q69" s="4" t="n"/>
      <c r="R69" s="12" t="inlineStr">
        <is>
          <t>1</t>
        </is>
      </c>
    </row>
    <row r="70" ht="53" customHeight="1">
      <c r="A70" s="12" t="inlineStr">
        <is>
          <t>WB019</t>
        </is>
      </c>
      <c r="B70" s="12" t="inlineStr">
        <is>
          <t>hardware</t>
        </is>
      </c>
      <c r="C70" s="12" t="inlineStr">
        <is>
          <t>NVIDIA</t>
        </is>
      </c>
      <c r="D70" s="12" t="inlineStr">
        <is>
          <t>NVIDIA H100 Tensor Core GPU</t>
        </is>
      </c>
      <c r="E70" s="26" t="inlineStr">
        <is>
          <t>https://www.nvidia.com/en-in/data-center/h100/</t>
        </is>
      </c>
      <c r="F70" s="4" t="n"/>
      <c r="G70" s="15" t="n">
        <v>46299</v>
      </c>
      <c r="H70" s="12" t="inlineStr">
        <is>
          <t>manufacturer specifications</t>
        </is>
      </c>
      <c r="I70" s="12" t="inlineStr">
        <is>
          <t>Global</t>
        </is>
      </c>
      <c r="J70" s="12" t="inlineStr">
        <is>
          <t>H100 SXM</t>
        </is>
      </c>
      <c r="K70" s="12" t="inlineStr">
        <is>
          <t>GPU configurable maximum TDP</t>
        </is>
      </c>
      <c r="L70" s="12" t="inlineStr">
        <is>
          <t>W</t>
        </is>
      </c>
      <c r="M70" s="12" t="inlineStr">
        <is>
          <t>retrieved</t>
        </is>
      </c>
      <c r="N70" s="12" t="inlineStr">
        <is>
          <t>Tier 1</t>
        </is>
      </c>
      <c r="O70" s="12" t="inlineStr">
        <is>
          <t>SXM up to700W. Different NVL/PCIe configurations must not be mixed. GPU rating excludes host CPU, memory, networking and cooling. NON-INDONESIAN benchmark.</t>
        </is>
      </c>
      <c r="P70" s="4" t="n"/>
      <c r="Q70" s="4" t="n"/>
      <c r="R70" s="12" t="inlineStr">
        <is>
          <t>1</t>
        </is>
      </c>
    </row>
    <row r="71" ht="45" customHeight="1">
      <c r="A71" s="12" t="inlineStr">
        <is>
          <t>WB020</t>
        </is>
      </c>
      <c r="B71" s="12" t="inlineStr">
        <is>
          <t>hardware</t>
        </is>
      </c>
      <c r="C71" s="12" t="inlineStr">
        <is>
          <t>NVIDIA</t>
        </is>
      </c>
      <c r="D71" s="12" t="inlineStr">
        <is>
          <t>NVIDIA H200 Tensor Core GPU</t>
        </is>
      </c>
      <c r="E71" s="26" t="inlineStr">
        <is>
          <t>https://www.nvidia.com/en-us/data-center/h200/</t>
        </is>
      </c>
      <c r="F71" s="4" t="n"/>
      <c r="G71" s="15" t="n">
        <v>46299</v>
      </c>
      <c r="H71" s="12" t="inlineStr">
        <is>
          <t>manufacturer specifications</t>
        </is>
      </c>
      <c r="I71" s="12" t="inlineStr">
        <is>
          <t>Global</t>
        </is>
      </c>
      <c r="J71" s="12" t="inlineStr">
        <is>
          <t>H200 SXM / NVL</t>
        </is>
      </c>
      <c r="K71" s="12" t="inlineStr">
        <is>
          <t>GPU configurable maximum TDP</t>
        </is>
      </c>
      <c r="L71" s="12" t="inlineStr">
        <is>
          <t>W</t>
        </is>
      </c>
      <c r="M71" s="12" t="inlineStr">
        <is>
          <t>retrieved</t>
        </is>
      </c>
      <c r="N71" s="12" t="inlineStr">
        <is>
          <t>Tier 1</t>
        </is>
      </c>
      <c r="O71" s="12" t="inlineStr">
        <is>
          <t>SXM700W versus NVL600W. SKU-specific power limits, not average energy. NON-INDONESIAN benchmark.</t>
        </is>
      </c>
      <c r="P71" s="4" t="n"/>
      <c r="Q71" s="4" t="n"/>
      <c r="R71" s="12" t="inlineStr">
        <is>
          <t>1</t>
        </is>
      </c>
    </row>
    <row r="72" ht="53" customHeight="1">
      <c r="A72" s="12" t="inlineStr">
        <is>
          <t>WB021</t>
        </is>
      </c>
      <c r="B72" s="12" t="inlineStr">
        <is>
          <t>hardware</t>
        </is>
      </c>
      <c r="C72" s="12" t="inlineStr">
        <is>
          <t>NVIDIA</t>
        </is>
      </c>
      <c r="D72" s="12" t="inlineStr">
        <is>
          <t>DGX H100/H200 User Guide - Introduction</t>
        </is>
      </c>
      <c r="E72" s="26" t="inlineStr">
        <is>
          <t>https://docs.nvidia.com/dgx/dgxh100-user-guide/introduction-to-dgxh100.html</t>
        </is>
      </c>
      <c r="F72" s="4" t="n"/>
      <c r="G72" s="15" t="n">
        <v>46299</v>
      </c>
      <c r="H72" s="12" t="inlineStr">
        <is>
          <t>manufacturer specifications</t>
        </is>
      </c>
      <c r="I72" s="12" t="inlineStr">
        <is>
          <t>Global</t>
        </is>
      </c>
      <c r="J72" s="12" t="inlineStr">
        <is>
          <t>DGX H100 / DGX H200</t>
        </is>
      </c>
      <c r="K72" s="12" t="inlineStr">
        <is>
          <t>Whole server maximum system power</t>
        </is>
      </c>
      <c r="L72" s="12" t="inlineStr">
        <is>
          <t>kW</t>
        </is>
      </c>
      <c r="M72" s="12" t="inlineStr">
        <is>
          <t>retrieved</t>
        </is>
      </c>
      <c r="N72" s="12" t="inlineStr">
        <is>
          <t>Tier 1</t>
        </is>
      </c>
      <c r="O72" s="12" t="inlineStr">
        <is>
          <t>8 GPUs; 10.2kW maximum system power; air cooled. System maximum not PSU installed rating and not a measured average. NON-INDONESIAN benchmark.</t>
        </is>
      </c>
      <c r="P72" s="4" t="n"/>
      <c r="Q72" s="4" t="n"/>
      <c r="R72" s="12" t="inlineStr">
        <is>
          <t>1</t>
        </is>
      </c>
    </row>
    <row r="73" ht="53" customHeight="1">
      <c r="A73" s="12" t="inlineStr">
        <is>
          <t>WB022</t>
        </is>
      </c>
      <c r="B73" s="12" t="inlineStr">
        <is>
          <t>hardware</t>
        </is>
      </c>
      <c r="C73" s="12" t="inlineStr">
        <is>
          <t>NVIDIA</t>
        </is>
      </c>
      <c r="D73" s="12" t="inlineStr">
        <is>
          <t>DGX B200 User Guide - Introduction</t>
        </is>
      </c>
      <c r="E73" s="26" t="inlineStr">
        <is>
          <t>https://docs.nvidia.com/dgx/dgxb200-user-guide/introduction-to-dgxb200.html</t>
        </is>
      </c>
      <c r="F73" s="4" t="n"/>
      <c r="G73" s="15" t="n">
        <v>46299</v>
      </c>
      <c r="H73" s="12" t="inlineStr">
        <is>
          <t>manufacturer specifications</t>
        </is>
      </c>
      <c r="I73" s="12" t="inlineStr">
        <is>
          <t>Global</t>
        </is>
      </c>
      <c r="J73" s="12" t="inlineStr">
        <is>
          <t>DGX B200</t>
        </is>
      </c>
      <c r="K73" s="12" t="inlineStr">
        <is>
          <t>Whole server maximum system power</t>
        </is>
      </c>
      <c r="L73" s="12" t="inlineStr">
        <is>
          <t>kW</t>
        </is>
      </c>
      <c r="M73" s="12" t="inlineStr">
        <is>
          <t>retrieved</t>
        </is>
      </c>
      <c r="N73" s="12" t="inlineStr">
        <is>
          <t>Tier 1</t>
        </is>
      </c>
      <c r="O73" s="12" t="inlineStr">
        <is>
          <t>8 B200 GPUs;14.3kW max whole-system power; air cooled. NON-INDONESIAN benchmark.</t>
        </is>
      </c>
      <c r="P73" s="4" t="n"/>
      <c r="Q73" s="4" t="n"/>
      <c r="R73" s="12" t="inlineStr">
        <is>
          <t>1</t>
        </is>
      </c>
    </row>
    <row r="74" ht="53" customHeight="1">
      <c r="A74" s="12" t="inlineStr">
        <is>
          <t>WB023</t>
        </is>
      </c>
      <c r="B74" s="12" t="inlineStr">
        <is>
          <t>hardware</t>
        </is>
      </c>
      <c r="C74" s="12" t="inlineStr">
        <is>
          <t>NVIDIA</t>
        </is>
      </c>
      <c r="D74" s="12" t="inlineStr">
        <is>
          <t>NVIDIA Blackwell Architecture Technical Brief v2.1</t>
        </is>
      </c>
      <c r="E74" s="26" t="inlineStr">
        <is>
          <t>https://dam-cdn.nvd.orangelogic.com/AssetLink/gl2l4l4812s5fw0p614s6i8bv6mi3vx5.pdf</t>
        </is>
      </c>
      <c r="F74" s="4" t="n"/>
      <c r="G74" s="15" t="n">
        <v>46299</v>
      </c>
      <c r="H74" s="12" t="inlineStr">
        <is>
          <t>manufacturer specifications</t>
        </is>
      </c>
      <c r="I74" s="12" t="inlineStr">
        <is>
          <t>Global</t>
        </is>
      </c>
      <c r="J74" s="12" t="inlineStr">
        <is>
          <t>HGX B200 / HGX B300</t>
        </is>
      </c>
      <c r="K74" s="12" t="inlineStr">
        <is>
          <t>Maximum GPU TDP</t>
        </is>
      </c>
      <c r="L74" s="12" t="inlineStr">
        <is>
          <t>W</t>
        </is>
      </c>
      <c r="M74" s="12" t="inlineStr">
        <is>
          <t>retrieved</t>
        </is>
      </c>
      <c r="N74" s="12" t="inlineStr">
        <is>
          <t>Tier 1</t>
        </is>
      </c>
      <c r="O74" s="12" t="inlineStr">
        <is>
          <t>Table3 p26 distinguishes B2001000W and B3001100W. NON-INDONESIAN benchmark. Retrieved via official NVIDIA resource landing page.</t>
        </is>
      </c>
      <c r="P74" s="4" t="n"/>
      <c r="Q74" s="4" t="n"/>
      <c r="R74" s="12" t="inlineStr">
        <is>
          <t>1</t>
        </is>
      </c>
    </row>
    <row r="75" ht="68" customHeight="1">
      <c r="A75" s="12" t="inlineStr">
        <is>
          <t>WB024</t>
        </is>
      </c>
      <c r="B75" s="12" t="inlineStr">
        <is>
          <t>hardware</t>
        </is>
      </c>
      <c r="C75" s="12" t="inlineStr">
        <is>
          <t>NVIDIA</t>
        </is>
      </c>
      <c r="D75" s="12" t="inlineStr">
        <is>
          <t>DGX B300 User Guide - Introduction</t>
        </is>
      </c>
      <c r="E75" s="26" t="inlineStr">
        <is>
          <t>https://docs.nvidia.com/dgx/dgxb300-user-guide/introduction-to-dgxb300.html</t>
        </is>
      </c>
      <c r="F75" s="4" t="n"/>
      <c r="G75" s="15" t="n">
        <v>46299</v>
      </c>
      <c r="H75" s="12" t="inlineStr">
        <is>
          <t>manufacturer specifications</t>
        </is>
      </c>
      <c r="I75" s="12" t="inlineStr">
        <is>
          <t>Global</t>
        </is>
      </c>
      <c r="J75" s="12" t="inlineStr">
        <is>
          <t>DGX B300</t>
        </is>
      </c>
      <c r="K75" s="12" t="inlineStr">
        <is>
          <t>Maximum and listed power consumption</t>
        </is>
      </c>
      <c r="L75" s="12" t="inlineStr">
        <is>
          <t>kW</t>
        </is>
      </c>
      <c r="M75" s="12" t="inlineStr">
        <is>
          <t>retrieved</t>
        </is>
      </c>
      <c r="N75" s="12" t="inlineStr">
        <is>
          <t>Tier 1</t>
        </is>
      </c>
      <c r="O75" s="12" t="inlineStr">
        <is>
          <t>Power specifications list15kW system maximum; physical table lists14.5kW power consumption. Preserve labels separately; do not treat either as measured average. NON-INDONESIAN benchmark.</t>
        </is>
      </c>
      <c r="P75" s="4" t="n"/>
      <c r="Q75" s="4" t="n"/>
      <c r="R75" s="12" t="inlineStr">
        <is>
          <t>1</t>
        </is>
      </c>
    </row>
    <row r="76" ht="53" customHeight="1">
      <c r="A76" s="12" t="inlineStr">
        <is>
          <t>WB025</t>
        </is>
      </c>
      <c r="B76" s="12" t="inlineStr">
        <is>
          <t>hardware</t>
        </is>
      </c>
      <c r="C76" s="12" t="inlineStr">
        <is>
          <t>NVIDIA</t>
        </is>
      </c>
      <c r="D76" s="12" t="inlineStr">
        <is>
          <t>Building the Modular Foundation for AI Factories with NVIDIA MGX</t>
        </is>
      </c>
      <c r="E76" s="26" t="inlineStr">
        <is>
          <t>https://developer.nvidia.com/blog/?p=100010</t>
        </is>
      </c>
      <c r="F76" s="15" t="n">
        <v>45793</v>
      </c>
      <c r="G76" s="15" t="n">
        <v>46299</v>
      </c>
      <c r="H76" s="12" t="inlineStr">
        <is>
          <t>manufacturer specifications</t>
        </is>
      </c>
      <c r="I76" s="12" t="inlineStr">
        <is>
          <t>Global</t>
        </is>
      </c>
      <c r="J76" s="12" t="inlineStr">
        <is>
          <t>GB200 NVL72</t>
        </is>
      </c>
      <c r="K76" s="12" t="inlineStr">
        <is>
          <t>Rack energy demand and cooling</t>
        </is>
      </c>
      <c r="L76" s="12" t="inlineStr">
        <is>
          <t>kW/rack</t>
        </is>
      </c>
      <c r="M76" s="12" t="inlineStr">
        <is>
          <t>retrieved</t>
        </is>
      </c>
      <c r="N76" s="12" t="inlineStr">
        <is>
          <t>Tier 1</t>
        </is>
      </c>
      <c r="O76" s="12" t="inlineStr">
        <is>
          <t>Body under Inside the MGX rack system:120kW/rack GB200NVL72 energy demand. Separate from a GPU TDP or single-server rating. NON-INDONESIAN benchmark.</t>
        </is>
      </c>
      <c r="P76" s="4" t="n"/>
      <c r="Q76" s="4" t="n"/>
      <c r="R76" s="12" t="inlineStr">
        <is>
          <t>1</t>
        </is>
      </c>
    </row>
    <row r="77" ht="68" customHeight="1">
      <c r="A77" s="12" t="inlineStr">
        <is>
          <t>WB026</t>
        </is>
      </c>
      <c r="B77" s="12" t="inlineStr">
        <is>
          <t>hardware</t>
        </is>
      </c>
      <c r="C77" s="12" t="inlineStr">
        <is>
          <t>NVIDIA</t>
        </is>
      </c>
      <c r="D77" s="12" t="inlineStr">
        <is>
          <t>NVIDIA Contributes NVIDIA GB200 NVL72 Designs to Open Compute Project</t>
        </is>
      </c>
      <c r="E77" s="26" t="inlineStr">
        <is>
          <t>https://developer.nvidia.com/blog/nvidia-contributes-nvidia-gb200-nvl72-designs-to-open-compute-project/</t>
        </is>
      </c>
      <c r="F77" s="15" t="n">
        <v>45580</v>
      </c>
      <c r="G77" s="15" t="n">
        <v>46299</v>
      </c>
      <c r="H77" s="12" t="inlineStr">
        <is>
          <t>manufacturer specifications</t>
        </is>
      </c>
      <c r="I77" s="12" t="inlineStr">
        <is>
          <t>Global</t>
        </is>
      </c>
      <c r="J77" s="12" t="inlineStr">
        <is>
          <t>GB200 NVL72</t>
        </is>
      </c>
      <c r="K77" s="12" t="inlineStr">
        <is>
          <t>Rack configuration and liquid cooling</t>
        </is>
      </c>
      <c r="L77" s="12" t="inlineStr">
        <is>
          <t>GPUs; compute trays; kW thermal</t>
        </is>
      </c>
      <c r="M77" s="12" t="inlineStr">
        <is>
          <t>retrieved</t>
        </is>
      </c>
      <c r="N77" s="12" t="inlineStr">
        <is>
          <t>Tier 1</t>
        </is>
      </c>
      <c r="O77" s="12" t="inlineStr">
        <is>
          <t>72GPU domain,18compute trays and liquid cooling with120kW thermal capacity. Thermal figure corroborates density but is not electricity bill energy. NON-INDONESIAN benchmark.</t>
        </is>
      </c>
      <c r="P77" s="4" t="n"/>
      <c r="Q77" s="4" t="n"/>
      <c r="R77" s="12" t="inlineStr">
        <is>
          <t>1</t>
        </is>
      </c>
    </row>
    <row r="78" ht="53" customHeight="1">
      <c r="A78" s="12" t="inlineStr">
        <is>
          <t>WB027</t>
        </is>
      </c>
      <c r="B78" s="12" t="inlineStr">
        <is>
          <t>hardware</t>
        </is>
      </c>
      <c r="C78" s="12" t="inlineStr">
        <is>
          <t>NVIDIA</t>
        </is>
      </c>
      <c r="D78" s="12" t="inlineStr">
        <is>
          <t>Blackwell Ultra Datacenter Product Lineup datasheet</t>
        </is>
      </c>
      <c r="E78" s="26" t="inlineStr">
        <is>
          <t>https://dam-cdn.nvd.orangelogic.com/AssetLink/1k0p832eq8r5ca0u5383ie5o4tp3bst1.pdf</t>
        </is>
      </c>
      <c r="F78" s="4" t="n"/>
      <c r="G78" s="15" t="n">
        <v>46299</v>
      </c>
      <c r="H78" s="12" t="inlineStr">
        <is>
          <t>manufacturer specifications</t>
        </is>
      </c>
      <c r="I78" s="12" t="inlineStr">
        <is>
          <t>Global</t>
        </is>
      </c>
      <c r="J78" s="12" t="inlineStr">
        <is>
          <t>GB300 NVL72 / HGX B300</t>
        </is>
      </c>
      <c r="K78" s="12" t="inlineStr">
        <is>
          <t>GPU maximum TDP</t>
        </is>
      </c>
      <c r="L78" s="12" t="inlineStr">
        <is>
          <t>W</t>
        </is>
      </c>
      <c r="M78" s="12" t="inlineStr">
        <is>
          <t>retrieved</t>
        </is>
      </c>
      <c r="N78" s="12" t="inlineStr">
        <is>
          <t>Tier 1</t>
        </is>
      </c>
      <c r="O78" s="12" t="inlineStr">
        <is>
          <t>p5:1400W/GB300NVL72 GPU versus1100W/HGXB300 GPU. Different Blackwell Ultra configurations. NON-INDONESIAN benchmark.</t>
        </is>
      </c>
      <c r="P78" s="4" t="n"/>
      <c r="Q78" s="4" t="n"/>
      <c r="R78" s="12" t="inlineStr">
        <is>
          <t>1</t>
        </is>
      </c>
    </row>
    <row r="79" ht="83" customHeight="1">
      <c r="A79" s="12" t="inlineStr">
        <is>
          <t>WB028</t>
        </is>
      </c>
      <c r="B79" s="12" t="inlineStr">
        <is>
          <t>water_infrastructure</t>
        </is>
      </c>
      <c r="C79" s="12" t="inlineStr">
        <is>
          <t>Perumdam Tirta Bhagasasi Bekasi</t>
        </is>
      </c>
      <c r="D79" s="12" t="inlineStr">
        <is>
          <t>Perda SPAM dan Dukungan Bupati Jadi Kunci Penguatan Perumda Tirta Bhagasasi</t>
        </is>
      </c>
      <c r="E79" s="26" t="inlineStr">
        <is>
          <t>https://tirtabhagasasi.co.id/perda-spam-dan-dukungan-bupati-jadi-kunci-penguatan-perumda-tirta-bhagasasi/</t>
        </is>
      </c>
      <c r="F79" s="15" t="n">
        <v>45862</v>
      </c>
      <c r="G79" s="15" t="n">
        <v>46299</v>
      </c>
      <c r="H79" s="12" t="inlineStr">
        <is>
          <t>primary disclosure</t>
        </is>
      </c>
      <c r="I79" s="12" t="inlineStr">
        <is>
          <t>Bekasi</t>
        </is>
      </c>
      <c r="J79" s="4" t="n"/>
      <c r="K79" s="12" t="inlineStr">
        <is>
          <t>Industrial water connections and local institutional constraints</t>
        </is>
      </c>
      <c r="L79" s="12" t="inlineStr">
        <is>
          <t>qualitative</t>
        </is>
      </c>
      <c r="M79" s="12" t="inlineStr">
        <is>
          <t>retrieved</t>
        </is>
      </c>
      <c r="N79" s="12" t="inlineStr">
        <is>
          <t>Tier 1</t>
        </is>
      </c>
      <c r="O79" s="12" t="inlineStr">
        <is>
          <t>Utility discussion of groundwater restrictions and infrastructure needs describes policy proposals/support, not proof that a groundwater ban has already been enacted.</t>
        </is>
      </c>
      <c r="P79" s="4" t="n"/>
      <c r="Q79" s="4" t="n"/>
      <c r="R79" s="12" t="inlineStr">
        <is>
          <t>1</t>
        </is>
      </c>
    </row>
    <row r="80" ht="53" customHeight="1">
      <c r="A80" s="12" t="inlineStr">
        <is>
          <t>WB029</t>
        </is>
      </c>
      <c r="B80" s="12" t="inlineStr">
        <is>
          <t>water_tariff</t>
        </is>
      </c>
      <c r="C80" s="12" t="inlineStr">
        <is>
          <t>Air Batam Hilir</t>
        </is>
      </c>
      <c r="D80" s="12" t="inlineStr">
        <is>
          <t>Tarif pelanggan</t>
        </is>
      </c>
      <c r="E80" s="26" t="inlineStr">
        <is>
          <t>https://hilir.airbatam.com/tarif-pelanggan</t>
        </is>
      </c>
      <c r="F80" s="15" t="n">
        <v>45204</v>
      </c>
      <c r="G80" s="15" t="n">
        <v>46299</v>
      </c>
      <c r="H80" s="12" t="inlineStr">
        <is>
          <t>utility tariff schedule</t>
        </is>
      </c>
      <c r="I80" s="12" t="inlineStr">
        <is>
          <t>Batam</t>
        </is>
      </c>
      <c r="J80" s="4" t="n"/>
      <c r="K80" s="12" t="inlineStr">
        <is>
          <t>Current schedule access gap</t>
        </is>
      </c>
      <c r="L80" s="12" t="inlineStr">
        <is>
          <t>Rp/m3</t>
        </is>
      </c>
      <c r="M80" s="12" t="inlineStr">
        <is>
          <t>retrieved_partial</t>
        </is>
      </c>
      <c r="N80" s="12" t="inlineStr">
        <is>
          <t>Tier 1</t>
        </is>
      </c>
      <c r="O80" s="12" t="inlineStr">
        <is>
          <t>Page inspected but readable numeric schedule not exposed. Does not independently validate2021 tariff table for2026.</t>
        </is>
      </c>
      <c r="P80" s="4" t="n"/>
      <c r="Q80" s="4" t="n"/>
      <c r="R80" s="12" t="inlineStr">
        <is>
          <t>1</t>
        </is>
      </c>
    </row>
    <row r="81" ht="45" customHeight="1">
      <c r="A81" s="12" t="inlineStr">
        <is>
          <t>MODEL001</t>
        </is>
      </c>
      <c r="B81" s="12" t="inlineStr">
        <is>
          <t>model</t>
        </is>
      </c>
      <c r="C81" s="12" t="inlineStr">
        <is>
          <t>Analyst scenario model</t>
        </is>
      </c>
      <c r="D81" s="12" t="inlineStr">
        <is>
          <t>Transparent analyst assumptions and formulas</t>
        </is>
      </c>
      <c r="E81" s="4" t="n"/>
      <c r="F81" s="4" t="n"/>
      <c r="G81" s="15" t="n">
        <v>46299</v>
      </c>
      <c r="H81" s="12" t="inlineStr">
        <is>
          <t>scenario</t>
        </is>
      </c>
      <c r="I81" s="12" t="inlineStr">
        <is>
          <t>Indonesia</t>
        </is>
      </c>
      <c r="J81" s="12" t="inlineStr">
        <is>
          <t>Not applicable</t>
        </is>
      </c>
      <c r="K81" s="12" t="inlineStr">
        <is>
          <t>Scenario drivers</t>
        </is>
      </c>
      <c r="L81" s="12" t="inlineStr">
        <is>
          <t>Multiple; see assumptions.yaml</t>
        </is>
      </c>
      <c r="M81" s="12" t="inlineStr">
        <is>
          <t>Analyst assumption</t>
        </is>
      </c>
      <c r="N81" s="12" t="inlineStr">
        <is>
          <t>Not applicable</t>
        </is>
      </c>
      <c r="O81" s="12" t="inlineStr">
        <is>
          <t>S classification; not an external observation.</t>
        </is>
      </c>
      <c r="P81" s="4" t="n"/>
      <c r="Q81" s="4" t="n"/>
      <c r="R81" s="12" t="inlineStr">
        <is>
          <t>Not applicable</t>
        </is>
      </c>
    </row>
  </sheetData>
  <autoFilter ref="A1:R81"/>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s>
  <pageMargins left="0.75" right="0.75" top="1" bottom="1" header="0.5" footer="0.5"/>
  <pageSetup orientation="landscape" paperSize="8" fitToHeight="0" fitToWidth="1"/>
</worksheet>
</file>

<file path=xl/worksheets/sheet15.xml><?xml version="1.0" encoding="utf-8"?>
<worksheet xmlns="http://schemas.openxmlformats.org/spreadsheetml/2006/main">
  <sheetPr>
    <tabColor rgb="00326D78"/>
    <outlinePr summaryBelow="1" summaryRight="1"/>
    <pageSetUpPr fitToPage="1"/>
  </sheetPr>
  <dimension ref="A1:H77"/>
  <sheetViews>
    <sheetView showGridLines="0" zoomScale="85" workbookViewId="0">
      <pane xSplit="2" ySplit="6" topLeftCell="C7" activePane="bottomRight" state="frozen"/>
      <selection pane="topRight"/>
      <selection pane="bottomLeft"/>
      <selection pane="bottomRight"/>
      <selection pane="bottomLeft"/>
      <selection pane="bottomRight" activeCell="A1" sqref="A1"/>
    </sheetView>
  </sheetViews>
  <sheetFormatPr baseColWidth="8" defaultRowHeight="15"/>
  <cols>
    <col width="35" customWidth="1" min="1" max="1"/>
    <col width="25" customWidth="1" min="2" max="2"/>
    <col width="21" customWidth="1" min="3" max="3"/>
    <col width="24" customWidth="1" min="4" max="4"/>
    <col width="24" customWidth="1" min="5" max="5"/>
    <col width="65" customWidth="1" min="6" max="6"/>
    <col width="14" customWidth="1" min="7" max="7"/>
    <col width="80" customWidth="1" min="8" max="8"/>
  </cols>
  <sheetData>
    <row r="1" ht="16" customHeight="1"/>
    <row r="2" ht="28" customHeight="1">
      <c r="A2" s="1" t="inlineStr">
        <is>
          <t>Indonesia data center model assumptions</t>
        </is>
      </c>
    </row>
    <row r="3" ht="35" customHeight="1">
      <c r="A3" s="2" t="inlineStr">
        <is>
          <t>Edit blue cells. All three cases calculate simultaneously. A = reported, E = derived, B = benchmark, S = scenario. WUE uses IT electricity.</t>
        </is>
      </c>
    </row>
    <row r="4" ht="16" customHeight="1"/>
    <row r="5" ht="16" customHeight="1"/>
    <row r="6" ht="44" customHeight="1">
      <c r="A6" s="3" t="inlineStr">
        <is>
          <t>Expansion driver</t>
        </is>
      </c>
      <c r="B6" s="3" t="inlineStr">
        <is>
          <t>Unit</t>
        </is>
      </c>
      <c r="C6" s="3" t="inlineStr">
        <is>
          <t>Low</t>
        </is>
      </c>
      <c r="D6" s="3" t="inlineStr">
        <is>
          <t>Base</t>
        </is>
      </c>
      <c r="E6" s="3" t="inlineStr">
        <is>
          <t>High</t>
        </is>
      </c>
      <c r="F6" s="3" t="inlineStr">
        <is>
          <t>Source IDs</t>
        </is>
      </c>
      <c r="G6" s="3" t="inlineStr">
        <is>
          <t>Class</t>
        </is>
      </c>
      <c r="H6" s="3" t="inlineStr">
        <is>
          <t>Definition / rationale</t>
        </is>
      </c>
    </row>
    <row r="7" ht="128" customHeight="1">
      <c r="A7" s="4" t="inlineStr">
        <is>
          <t>Electrical utilization</t>
        </is>
      </c>
      <c r="B7" s="4" t="inlineStr">
        <is>
          <t>fraction</t>
        </is>
      </c>
      <c r="C7" s="27" t="n">
        <v>0.6</v>
      </c>
      <c r="D7" s="27" t="n">
        <v>0.8</v>
      </c>
      <c r="E7" s="27" t="n">
        <v>0.95</v>
      </c>
      <c r="F7" s="4" t="inlineStr">
        <is>
          <t>ELEC001;ELEC002;WB001;WB008;WB009;WB011;WB016;WB017</t>
        </is>
      </c>
      <c r="G7" s="4" t="inlineStr">
        <is>
          <t>S</t>
        </is>
      </c>
      <c r="H7" s="12" t="inlineStr">
        <is>
          <t>low: Lower demand case: partial electrical loading plus efficient dry heat rejection. PUE1.20/WUE0 combination is an exploratory bound, not a validated joint engineering design. | base: Mature electrical loading with efficient tropical new-build overhead and moderate consumptive cooling water. Foreign water modeling is used only as a labeled technical benchmark. | high: Near-full electrical loading and less favorable new-build overhead/water use. Not a worst-case bound for all legacy cooling systems.</t>
        </is>
      </c>
    </row>
    <row r="8" ht="128" customHeight="1">
      <c r="A8" s="4" t="inlineStr">
        <is>
          <t>Expansion PUE</t>
        </is>
      </c>
      <c r="B8" s="4" t="inlineStr">
        <is>
          <t>facility/IT energy</t>
        </is>
      </c>
      <c r="C8" s="28" t="n">
        <v>1.2</v>
      </c>
      <c r="D8" s="28" t="n">
        <v>1.3</v>
      </c>
      <c r="E8" s="28" t="n">
        <v>1.5</v>
      </c>
      <c r="F8" s="4" t="inlineStr">
        <is>
          <t>ELEC001;ELEC002;WB001;WB008;WB009;WB011;WB016;WB017</t>
        </is>
      </c>
      <c r="G8" s="4" t="inlineStr">
        <is>
          <t>S</t>
        </is>
      </c>
      <c r="H8" s="12" t="inlineStr">
        <is>
          <t>low: Lower demand case: partial electrical loading plus efficient dry heat rejection. PUE1.20/WUE0 combination is an exploratory bound, not a validated joint engineering design. | base: Mature electrical loading with efficient tropical new-build overhead and moderate consumptive cooling water. Foreign water modeling is used only as a labeled technical benchmark. | high: Near-full electrical loading and less favorable new-build overhead/water use. Not a worst-case bound for all legacy cooling systems.</t>
        </is>
      </c>
    </row>
    <row r="9" ht="128" customHeight="1">
      <c r="A9" s="4" t="inlineStr">
        <is>
          <t>Direct cooling WUE</t>
        </is>
      </c>
      <c r="B9" s="4" t="inlineStr">
        <is>
          <t>L/IT kWh</t>
        </is>
      </c>
      <c r="C9" s="28" t="n">
        <v>0</v>
      </c>
      <c r="D9" s="28" t="n">
        <v>0.5</v>
      </c>
      <c r="E9" s="28" t="n">
        <v>1.5</v>
      </c>
      <c r="F9" s="4" t="inlineStr">
        <is>
          <t>ELEC001;ELEC002;WB001;WB008;WB009;WB011;WB016;WB017</t>
        </is>
      </c>
      <c r="G9" s="4" t="inlineStr">
        <is>
          <t>S</t>
        </is>
      </c>
      <c r="H9" s="12" t="inlineStr">
        <is>
          <t>low: Lower demand case: partial electrical loading plus efficient dry heat rejection. PUE1.20/WUE0 combination is an exploratory bound, not a validated joint engineering design. | base: Mature electrical loading with efficient tropical new-build overhead and moderate consumptive cooling water. Foreign water modeling is used only as a labeled technical benchmark. | high: Near-full electrical loading and less favorable new-build overhead/water use. Not a worst-case bound for all legacy cooling systems.</t>
        </is>
      </c>
    </row>
    <row r="10" ht="16" customHeight="1"/>
    <row r="11" ht="44" customHeight="1">
      <c r="A11" s="3" t="inlineStr">
        <is>
          <t>Current fleet driver</t>
        </is>
      </c>
      <c r="B11" s="3" t="inlineStr">
        <is>
          <t>Unit</t>
        </is>
      </c>
      <c r="C11" s="3" t="inlineStr">
        <is>
          <t>Low</t>
        </is>
      </c>
      <c r="D11" s="3" t="inlineStr">
        <is>
          <t>Base</t>
        </is>
      </c>
      <c r="E11" s="3" t="inlineStr">
        <is>
          <t>High</t>
        </is>
      </c>
      <c r="F11" s="3" t="inlineStr">
        <is>
          <t>Source IDs</t>
        </is>
      </c>
      <c r="G11" s="3" t="inlineStr">
        <is>
          <t>Class</t>
        </is>
      </c>
      <c r="H11" s="3" t="inlineStr">
        <is>
          <t>Definition / rationale</t>
        </is>
      </c>
    </row>
    <row r="12" ht="44" customHeight="1">
      <c r="A12" s="4" t="inlineStr">
        <is>
          <t>Electrical utilization</t>
        </is>
      </c>
      <c r="B12" s="4" t="inlineStr">
        <is>
          <t>fraction</t>
        </is>
      </c>
      <c r="C12" s="27" t="n">
        <v>0.6</v>
      </c>
      <c r="D12" s="27" t="n">
        <v>0.8</v>
      </c>
      <c r="E12" s="27" t="n">
        <v>0.95</v>
      </c>
      <c r="F12" s="4" t="inlineStr">
        <is>
          <t>WB008;WB011;WB017</t>
        </is>
      </c>
      <c r="G12" s="4" t="inlineStr">
        <is>
          <t>S</t>
        </is>
      </c>
      <c r="H12" s="6" t="inlineStr">
        <is>
          <t>Current fleet stress cases. PUE is not a measured capacity-weighted Indonesian fleet average.</t>
        </is>
      </c>
    </row>
    <row r="13" ht="44" customHeight="1">
      <c r="A13" s="4" t="inlineStr">
        <is>
          <t>Current fleet PUE</t>
        </is>
      </c>
      <c r="B13" s="4" t="inlineStr">
        <is>
          <t>facility/IT energy</t>
        </is>
      </c>
      <c r="C13" s="28" t="n">
        <v>1.25</v>
      </c>
      <c r="D13" s="28" t="n">
        <v>1.7</v>
      </c>
      <c r="E13" s="28" t="n">
        <v>1.95</v>
      </c>
      <c r="F13" s="4" t="inlineStr">
        <is>
          <t>WB008;WB011;WB017</t>
        </is>
      </c>
      <c r="G13" s="4" t="inlineStr">
        <is>
          <t>S</t>
        </is>
      </c>
      <c r="H13" s="6" t="inlineStr">
        <is>
          <t>Current fleet stress cases. PUE is not a measured capacity-weighted Indonesian fleet average.</t>
        </is>
      </c>
    </row>
    <row r="14" ht="44" customHeight="1">
      <c r="A14" s="4" t="inlineStr">
        <is>
          <t>Direct cooling WUE</t>
        </is>
      </c>
      <c r="B14" s="4" t="inlineStr">
        <is>
          <t>L/IT kWh</t>
        </is>
      </c>
      <c r="C14" s="28" t="n">
        <v>0</v>
      </c>
      <c r="D14" s="28" t="n">
        <v>0.5</v>
      </c>
      <c r="E14" s="28" t="n">
        <v>1.5</v>
      </c>
      <c r="F14" s="4" t="inlineStr">
        <is>
          <t>WB008;WB011;WB017</t>
        </is>
      </c>
      <c r="G14" s="4" t="inlineStr">
        <is>
          <t>S</t>
        </is>
      </c>
      <c r="H14" s="6" t="inlineStr">
        <is>
          <t>Current fleet stress cases. PUE is not a measured capacity-weighted Indonesian fleet average.</t>
        </is>
      </c>
    </row>
    <row r="15" ht="16" customHeight="1"/>
    <row r="16" ht="44" customHeight="1">
      <c r="A16" s="3" t="inlineStr">
        <is>
          <t>Shared input</t>
        </is>
      </c>
      <c r="B16" s="3" t="inlineStr">
        <is>
          <t>Value</t>
        </is>
      </c>
      <c r="C16" s="3" t="inlineStr">
        <is>
          <t>Unit</t>
        </is>
      </c>
      <c r="D16" s="3" t="inlineStr">
        <is>
          <t>Source ID</t>
        </is>
      </c>
      <c r="E16" s="3" t="inlineStr">
        <is>
          <t>Class</t>
        </is>
      </c>
      <c r="F16" s="3" t="inlineStr">
        <is>
          <t>Definition / rationale</t>
        </is>
      </c>
    </row>
    <row r="17" ht="45" customHeight="1">
      <c r="A17" s="4" t="inlineStr">
        <is>
          <t>Hours/year</t>
        </is>
      </c>
      <c r="B17" s="29" t="n">
        <v>8760</v>
      </c>
      <c r="C17" s="4" t="inlineStr">
        <is>
          <t>hours</t>
        </is>
      </c>
      <c r="D17" s="4" t="inlineStr">
        <is>
          <t>MODEL001</t>
        </is>
      </c>
      <c r="E17" s="4" t="inlineStr">
        <is>
          <t>S</t>
        </is>
      </c>
      <c r="F17" s="12" t="inlineStr">
        <is>
          <t>Non-leap annual steady-state run rate.</t>
        </is>
      </c>
    </row>
    <row r="18" ht="68" customHeight="1">
      <c r="A18" s="4" t="inlineStr">
        <is>
          <t>Electricity tariff</t>
        </is>
      </c>
      <c r="B18" s="28" t="n">
        <v>996.74</v>
      </c>
      <c r="C18" s="4" t="inlineStr">
        <is>
          <t>Rp/kWh</t>
        </is>
      </c>
      <c r="D18" s="4" t="inlineStr">
        <is>
          <t>ELEC002</t>
        </is>
      </c>
      <c r="E18" s="4" t="inlineStr">
        <is>
          <t>A/S</t>
        </is>
      </c>
      <c r="F18" s="12" t="inlineStr">
        <is>
          <t>PLN Q3 2026 I-4 high-voltage energy rate; qualifying &gt;=30 MVA industrial connection assumed. Energy charges only. Published schedule is a dated observation, not a verified October private contract.</t>
        </is>
      </c>
    </row>
    <row r="19" ht="68" customHeight="1">
      <c r="A19" s="4" t="inlineStr">
        <is>
          <t>Water tariff proxy</t>
        </is>
      </c>
      <c r="B19" s="28" t="n">
        <v>21500</v>
      </c>
      <c r="C19" s="4" t="inlineStr">
        <is>
          <t>Rp/m³</t>
        </is>
      </c>
      <c r="D19" s="4" t="inlineStr">
        <is>
          <t>WB001</t>
        </is>
      </c>
      <c r="E19" s="4" t="inlineStr">
        <is>
          <t>A/S</t>
        </is>
      </c>
      <c r="F19" s="12" t="inlineStr">
        <is>
          <t>PAM JAYA 2025 industrial-large &gt;20 m3 marginal band for Jakarta. Explicit local price proxy, not a national tariff; actual purchased withdrawals may exceed modeled consumption.</t>
        </is>
      </c>
    </row>
    <row r="20" ht="68" customHeight="1">
      <c r="A20" s="4" t="inlineStr">
        <is>
          <t>Connection power factor</t>
        </is>
      </c>
      <c r="B20" s="27" t="n">
        <v>0.95</v>
      </c>
      <c r="C20" s="4" t="inlineStr">
        <is>
          <t>fraction</t>
        </is>
      </c>
      <c r="D20" s="4" t="inlineStr">
        <is>
          <t>MODEL001</t>
        </is>
      </c>
      <c r="E20" s="4" t="inlineStr">
        <is>
          <t>S</t>
        </is>
      </c>
      <c r="F20" s="12" t="inlineStr">
        <is>
          <t>Use near-unity power factor for an illustrative connection conversion. Not measured at Indonesian sites; never converts a grid connection into IT capacity.</t>
        </is>
      </c>
    </row>
    <row r="21" ht="53" customHeight="1">
      <c r="A21" s="4" t="inlineStr">
        <is>
          <t>Generation capacity factor</t>
        </is>
      </c>
      <c r="B21" s="27" t="n">
        <v>0.8</v>
      </c>
      <c r="C21" s="4" t="inlineStr">
        <is>
          <t>fraction</t>
        </is>
      </c>
      <c r="D21" s="4" t="inlineStr">
        <is>
          <t>MODEL001</t>
        </is>
      </c>
      <c r="E21" s="4" t="inlineStr">
        <is>
          <t>S</t>
        </is>
      </c>
      <c r="F21" s="12" t="inlineStr">
        <is>
          <t>Makes installed-generation versus continuous delivered-power distinction explicit. Does not add losses, reserves or outage coverage.</t>
        </is>
      </c>
    </row>
    <row r="22" ht="45" customHeight="1">
      <c r="A22" s="4" t="inlineStr">
        <is>
          <t>Greater Jakarta baseline IT</t>
        </is>
      </c>
      <c r="B22" s="28" t="n">
        <v>322</v>
      </c>
      <c r="C22" s="4" t="inlineStr">
        <is>
          <t>MW</t>
        </is>
      </c>
      <c r="D22" s="4" t="inlineStr">
        <is>
          <t>ELEC004</t>
        </is>
      </c>
      <c r="E22" s="4" t="inlineStr">
        <is>
          <t>E</t>
        </is>
      </c>
      <c r="F22" s="12" t="inlineStr">
        <is>
          <t>Greater Jakarta operational IT market estimate, H2 2025; excludes unknown national and island capacity.</t>
        </is>
      </c>
    </row>
    <row r="23" ht="45" customHeight="1">
      <c r="A23" s="4" t="inlineStr">
        <is>
          <t>Baseline observation date</t>
        </is>
      </c>
      <c r="B23" s="30" t="n">
        <v>46022</v>
      </c>
      <c r="C23" s="4" t="inlineStr">
        <is>
          <t>date</t>
        </is>
      </c>
      <c r="D23" s="4" t="inlineStr">
        <is>
          <t>ELEC004</t>
        </is>
      </c>
      <c r="E23" s="4" t="inlineStr">
        <is>
          <t>E</t>
        </is>
      </c>
      <c r="F23" s="12" t="inlineStr">
        <is>
          <t>Dated market estimate. National electricity and water use are not metered here.</t>
        </is>
      </c>
    </row>
    <row r="24" ht="45" customHeight="1">
      <c r="A24" s="4" t="inlineStr">
        <is>
          <t>National denominator year</t>
        </is>
      </c>
      <c r="B24" s="31" t="n">
        <v>2025</v>
      </c>
      <c r="C24" s="4" t="inlineStr">
        <is>
          <t>year</t>
        </is>
      </c>
      <c r="D24" s="4" t="inlineStr">
        <is>
          <t>ELEC001</t>
        </is>
      </c>
      <c r="E24" s="4" t="inlineStr">
        <is>
          <t>A</t>
        </is>
      </c>
      <c r="F24" s="12" t="inlineStr">
        <is>
          <t>Consumption and PLN sales remain separate denominators.</t>
        </is>
      </c>
    </row>
    <row r="25" ht="45" customHeight="1">
      <c r="A25" s="4" t="inlineStr">
        <is>
          <t>National electricity consumption</t>
        </is>
      </c>
      <c r="B25" s="16" t="n">
        <f>IF(COUNTIFS('Indonesia Electricity'!$A$2:$A$7,$B$24)=1,IF(ISBLANK(INDEX('Indonesia Electricity'!$C$2:$C$7,MATCH($B$24,'Indonesia Electricity'!$A$2:$A$7,0))),"Missing input",IF(ISNUMBER(INDEX('Indonesia Electricity'!$C$2:$C$7,MATCH($B$24,'Indonesia Electricity'!$A$2:$A$7,0))),INDEX('Indonesia Electricity'!$C$2:$C$7,MATCH($B$24,'Indonesia Electricity'!$A$2:$A$7,0)),"Missing input")),"Missing input")</f>
        <v>455.001</v>
      </c>
      <c r="C25" s="4" t="inlineStr">
        <is>
          <t>TWh</t>
        </is>
      </c>
      <c r="D25" s="4" t="inlineStr">
        <is>
          <t>ELEC001</t>
        </is>
      </c>
      <c r="E25" s="4" t="inlineStr">
        <is>
          <t>A</t>
        </is>
      </c>
      <c r="F25" s="12" t="inlineStr">
        <is>
          <t>Links to the matching dated national source row. Not generation.</t>
        </is>
      </c>
    </row>
    <row r="26" ht="45" customHeight="1">
      <c r="A26" s="4" t="inlineStr">
        <is>
          <t>PLN electricity sales</t>
        </is>
      </c>
      <c r="B26" s="16" t="n">
        <f>IF(COUNTIFS('Indonesia Electricity'!$A$2:$A$7,$B$24)=1,IF(ISBLANK(INDEX('Indonesia Electricity'!$D$2:$D$7,MATCH($B$24,'Indonesia Electricity'!$A$2:$A$7,0))),"Missing input",IF(ISNUMBER(INDEX('Indonesia Electricity'!$D$2:$D$7,MATCH($B$24,'Indonesia Electricity'!$A$2:$A$7,0))),INDEX('Indonesia Electricity'!$D$2:$D$7,MATCH($B$24,'Indonesia Electricity'!$A$2:$A$7,0)),"Missing input")),"Missing input")</f>
        <v>317.692</v>
      </c>
      <c r="C26" s="4" t="inlineStr">
        <is>
          <t>TWh</t>
        </is>
      </c>
      <c r="D26" s="4" t="inlineStr">
        <is>
          <t>ELEC001</t>
        </is>
      </c>
      <c r="E26" s="4" t="inlineStr">
        <is>
          <t>A</t>
        </is>
      </c>
      <c r="F26" s="12" t="inlineStr">
        <is>
          <t>Includes Batam as defined in HEESI. Not all national electricity consumption.</t>
        </is>
      </c>
    </row>
    <row r="27" ht="68" customHeight="1">
      <c r="A27" s="4" t="inlineStr">
        <is>
          <t>Future consumption growth</t>
        </is>
      </c>
      <c r="B27" s="27" t="n">
        <v>0.06</v>
      </c>
      <c r="C27" s="4" t="inlineStr">
        <is>
          <t>fraction/year</t>
        </is>
      </c>
      <c r="D27" s="4" t="inlineStr">
        <is>
          <t>MODEL001</t>
        </is>
      </c>
      <c r="E27" s="4" t="inlineStr">
        <is>
          <t>S</t>
        </is>
      </c>
      <c r="F27" s="12" t="inlineStr">
        <is>
          <t>Future national shares use a transparent 6% planning assumption. Also retain comparison against latest actual. RUPTL PLN-only sales forecast must not substitute national consumption.</t>
        </is>
      </c>
    </row>
    <row r="28" ht="45" customHeight="1">
      <c r="A28" s="4" t="inlineStr">
        <is>
          <t>Sensitivity IT capacity</t>
        </is>
      </c>
      <c r="B28" s="28" t="n">
        <v>1000</v>
      </c>
      <c r="C28" s="4" t="inlineStr">
        <is>
          <t>MW</t>
        </is>
      </c>
      <c r="D28" s="4" t="inlineStr">
        <is>
          <t>MODEL001</t>
        </is>
      </c>
      <c r="E28" s="4" t="inlineStr">
        <is>
          <t>S</t>
        </is>
      </c>
      <c r="F28" s="12" t="inlineStr">
        <is>
          <t>One-driver tests hold the remaining base assumptions fixed.</t>
        </is>
      </c>
    </row>
    <row r="29" ht="45" customHeight="1">
      <c r="A29" s="4" t="inlineStr">
        <is>
          <t>Partial disclosed operational IT</t>
        </is>
      </c>
      <c r="B29" s="16" t="n">
        <f>SUM('Data Center Projects'!$AH$2:$AH$68)</f>
        <v>283.6</v>
      </c>
      <c r="C29" s="4" t="inlineStr">
        <is>
          <t>MW</t>
        </is>
      </c>
      <c r="D29" s="4" t="inlineStr">
        <is>
          <t>Data Center Projects</t>
        </is>
      </c>
      <c r="E29" s="4" t="inlineStr">
        <is>
          <t>E</t>
        </is>
      </c>
      <c r="F29" s="12" t="inlineStr">
        <is>
          <t>Sum of included explicitly IT operational capacity. Partial inventory. Do not add to the market baseline.</t>
        </is>
      </c>
    </row>
    <row r="30" ht="16" customHeight="1"/>
    <row r="31" ht="44" customHeight="1">
      <c r="A31" s="3" t="inlineStr">
        <is>
          <t>Capacity case</t>
        </is>
      </c>
      <c r="B31" s="3" t="inlineStr">
        <is>
          <t>IT capacity (MW)</t>
        </is>
      </c>
      <c r="C31" s="3" t="inlineStr">
        <is>
          <t>Class</t>
        </is>
      </c>
      <c r="D31" s="3" t="inlineStr">
        <is>
          <t>Source</t>
        </is>
      </c>
      <c r="E31" s="3" t="inlineStr">
        <is>
          <t>Definition</t>
        </is>
      </c>
    </row>
    <row r="32" ht="16" customHeight="1">
      <c r="A32" s="4" t="inlineStr">
        <is>
          <t>10 MW IT</t>
        </is>
      </c>
      <c r="B32" s="28" t="n">
        <v>10</v>
      </c>
      <c r="C32" s="4" t="inlineStr">
        <is>
          <t>S</t>
        </is>
      </c>
      <c r="D32" s="4" t="inlineStr">
        <is>
          <t>MODEL001</t>
        </is>
      </c>
      <c r="E32" s="4" t="inlineStr">
        <is>
          <t>Nameplate IT capacity, not a grid connection or measured consumption.</t>
        </is>
      </c>
    </row>
    <row r="33" ht="16" customHeight="1">
      <c r="A33" s="4" t="inlineStr">
        <is>
          <t>50 MW IT</t>
        </is>
      </c>
      <c r="B33" s="28" t="n">
        <v>50</v>
      </c>
      <c r="C33" s="4" t="inlineStr">
        <is>
          <t>S</t>
        </is>
      </c>
      <c r="D33" s="4" t="inlineStr">
        <is>
          <t>MODEL001</t>
        </is>
      </c>
      <c r="E33" s="4" t="inlineStr">
        <is>
          <t>Nameplate IT capacity, not a grid connection or measured consumption.</t>
        </is>
      </c>
    </row>
    <row r="34" ht="16" customHeight="1">
      <c r="A34" s="4" t="inlineStr">
        <is>
          <t>100 MW IT</t>
        </is>
      </c>
      <c r="B34" s="28" t="n">
        <v>100</v>
      </c>
      <c r="C34" s="4" t="inlineStr">
        <is>
          <t>S</t>
        </is>
      </c>
      <c r="D34" s="4" t="inlineStr">
        <is>
          <t>MODEL001</t>
        </is>
      </c>
      <c r="E34" s="4" t="inlineStr">
        <is>
          <t>Nameplate IT capacity, not a grid connection or measured consumption.</t>
        </is>
      </c>
    </row>
    <row r="35" ht="16" customHeight="1">
      <c r="A35" s="4" t="inlineStr">
        <is>
          <t>500 MW IT</t>
        </is>
      </c>
      <c r="B35" s="28" t="n">
        <v>500</v>
      </c>
      <c r="C35" s="4" t="inlineStr">
        <is>
          <t>S</t>
        </is>
      </c>
      <c r="D35" s="4" t="inlineStr">
        <is>
          <t>MODEL001</t>
        </is>
      </c>
      <c r="E35" s="4" t="inlineStr">
        <is>
          <t>Nameplate IT capacity, not a grid connection or measured consumption.</t>
        </is>
      </c>
    </row>
    <row r="36" ht="16" customHeight="1">
      <c r="A36" s="4" t="inlineStr">
        <is>
          <t>1000 MW IT</t>
        </is>
      </c>
      <c r="B36" s="28" t="n">
        <v>1000</v>
      </c>
      <c r="C36" s="4" t="inlineStr">
        <is>
          <t>S</t>
        </is>
      </c>
      <c r="D36" s="4" t="inlineStr">
        <is>
          <t>MODEL001</t>
        </is>
      </c>
      <c r="E36" s="4" t="inlineStr">
        <is>
          <t>Nameplate IT capacity, not a grid connection or measured consumption.</t>
        </is>
      </c>
    </row>
    <row r="37" ht="16" customHeight="1">
      <c r="A37" s="4" t="inlineStr">
        <is>
          <t>2000 MW IT</t>
        </is>
      </c>
      <c r="B37" s="28" t="n">
        <v>2000</v>
      </c>
      <c r="C37" s="4" t="inlineStr">
        <is>
          <t>S</t>
        </is>
      </c>
      <c r="D37" s="4" t="inlineStr">
        <is>
          <t>MODEL001</t>
        </is>
      </c>
      <c r="E37" s="4" t="inlineStr">
        <is>
          <t>Nameplate IT capacity, not a grid connection or measured consumption.</t>
        </is>
      </c>
    </row>
    <row r="38" ht="16" customHeight="1"/>
    <row r="39" ht="44" customHeight="1">
      <c r="A39" s="3" t="inlineStr">
        <is>
          <t>Outlook case</t>
        </is>
      </c>
      <c r="B39" s="3" t="inlineStr">
        <is>
          <t>Year</t>
        </is>
      </c>
      <c r="C39" s="3" t="inlineStr">
        <is>
          <t>IT capacity (MW)</t>
        </is>
      </c>
      <c r="D39" s="3" t="inlineStr">
        <is>
          <t>Resource case</t>
        </is>
      </c>
      <c r="E39" s="3" t="inlineStr">
        <is>
          <t>Source IDs</t>
        </is>
      </c>
      <c r="F39" s="3" t="inlineStr">
        <is>
          <t>Capacity rationale</t>
        </is>
      </c>
    </row>
    <row r="40" ht="98" customHeight="1">
      <c r="A40" s="4" t="inlineStr">
        <is>
          <t>Conservative</t>
        </is>
      </c>
      <c r="B40" s="17" t="n">
        <v>2030</v>
      </c>
      <c r="C40" s="28" t="n">
        <v>640.75</v>
      </c>
      <c r="D40" s="4" t="inlineStr">
        <is>
          <t>low</t>
        </is>
      </c>
      <c r="E40" s="4" t="inlineStr">
        <is>
          <t>ELEC004;ELEC006;DC001;DC017;DC036</t>
        </is>
      </c>
      <c r="F40" s="12" t="inlineStr">
        <is>
          <t>Partial nationwide documented capacity: operating331 plus75%,87.5%,100% of413MW construction by2030/31/32; no planned pipeline activated. 25% construction slippage at2030 is an explicit timing stress with linear recovery by2032. Non-Jakarta components are separately sourced and do not overlap metro inventory.</t>
        </is>
      </c>
    </row>
    <row r="41" ht="98" customHeight="1">
      <c r="A41" s="4" t="inlineStr">
        <is>
          <t>Conservative</t>
        </is>
      </c>
      <c r="B41" s="17" t="n">
        <v>2031</v>
      </c>
      <c r="C41" s="28" t="n">
        <v>692.375</v>
      </c>
      <c r="D41" s="4" t="inlineStr">
        <is>
          <t>low</t>
        </is>
      </c>
      <c r="E41" s="4" t="inlineStr">
        <is>
          <t>ELEC004;ELEC006;DC001;DC017;DC036</t>
        </is>
      </c>
      <c r="F41" s="12" t="inlineStr">
        <is>
          <t>Partial nationwide documented capacity: operating331 plus75%,87.5%,100% of413MW construction by2030/31/32; no planned pipeline activated. 25% construction slippage at2030 is an explicit timing stress with linear recovery by2032. Non-Jakarta components are separately sourced and do not overlap metro inventory.</t>
        </is>
      </c>
    </row>
    <row r="42" ht="98" customHeight="1">
      <c r="A42" s="4" t="inlineStr">
        <is>
          <t>Conservative</t>
        </is>
      </c>
      <c r="B42" s="17" t="n">
        <v>2032</v>
      </c>
      <c r="C42" s="28" t="n">
        <v>744</v>
      </c>
      <c r="D42" s="4" t="inlineStr">
        <is>
          <t>low</t>
        </is>
      </c>
      <c r="E42" s="4" t="inlineStr">
        <is>
          <t>ELEC004;ELEC006;DC001;DC017;DC036</t>
        </is>
      </c>
      <c r="F42" s="12" t="inlineStr">
        <is>
          <t>Partial nationwide documented capacity: operating331 plus75%,87.5%,100% of413MW construction by2030/31/32; no planned pipeline activated. 25% construction slippage at2030 is an explicit timing stress with linear recovery by2032. Non-Jakarta components are separately sourced and do not overlap metro inventory.</t>
        </is>
      </c>
    </row>
    <row r="43" ht="98" customHeight="1">
      <c r="A43" s="4" t="inlineStr">
        <is>
          <t>Base Case</t>
        </is>
      </c>
      <c r="B43" s="17" t="n">
        <v>2030</v>
      </c>
      <c r="C43" s="28" t="n">
        <v>1956</v>
      </c>
      <c r="D43" s="4" t="inlineStr">
        <is>
          <t>base</t>
        </is>
      </c>
      <c r="E43" s="4" t="inlineStr">
        <is>
          <t>ELEC004;ELEC006;DC001;DC017;DC036</t>
        </is>
      </c>
      <c r="F43" s="12" t="inlineStr">
        <is>
          <t>Partial nationwide documented capacity: operating331 plus413MW construction plus50%,65%,80% of2424MW planned pipeline. Half of planned capacity by2030 and15 percentage-point annual realization are analyst execution assumptions; sourced inventory sets the scale. Unknown capacity remains excluded.</t>
        </is>
      </c>
    </row>
    <row r="44" ht="98" customHeight="1">
      <c r="A44" s="4" t="inlineStr">
        <is>
          <t>Base Case</t>
        </is>
      </c>
      <c r="B44" s="17" t="n">
        <v>2031</v>
      </c>
      <c r="C44" s="28" t="n">
        <v>2319.6</v>
      </c>
      <c r="D44" s="4" t="inlineStr">
        <is>
          <t>base</t>
        </is>
      </c>
      <c r="E44" s="4" t="inlineStr">
        <is>
          <t>ELEC004;ELEC006;DC001;DC017;DC036</t>
        </is>
      </c>
      <c r="F44" s="12" t="inlineStr">
        <is>
          <t>Partial nationwide documented capacity: operating331 plus413MW construction plus50%,65%,80% of2424MW planned pipeline. Half of planned capacity by2030 and15 percentage-point annual realization are analyst execution assumptions; sourced inventory sets the scale. Unknown capacity remains excluded.</t>
        </is>
      </c>
    </row>
    <row r="45" ht="98" customHeight="1">
      <c r="A45" s="4" t="inlineStr">
        <is>
          <t>Base Case</t>
        </is>
      </c>
      <c r="B45" s="17" t="n">
        <v>2032</v>
      </c>
      <c r="C45" s="28" t="n">
        <v>2683.2</v>
      </c>
      <c r="D45" s="4" t="inlineStr">
        <is>
          <t>base</t>
        </is>
      </c>
      <c r="E45" s="4" t="inlineStr">
        <is>
          <t>ELEC004;ELEC006;DC001;DC017;DC036</t>
        </is>
      </c>
      <c r="F45" s="12" t="inlineStr">
        <is>
          <t>Partial nationwide documented capacity: operating331 plus413MW construction plus50%,65%,80% of2424MW planned pipeline. Half of planned capacity by2030 and15 percentage-point annual realization are analyst execution assumptions; sourced inventory sets the scale. Unknown capacity remains excluded.</t>
        </is>
      </c>
    </row>
    <row r="46" ht="98" customHeight="1">
      <c r="A46" s="4" t="inlineStr">
        <is>
          <t>Aggressive AI Boom</t>
        </is>
      </c>
      <c r="B46" s="17" t="n">
        <v>2030</v>
      </c>
      <c r="C46" s="28" t="n">
        <v>3168</v>
      </c>
      <c r="D46" s="4" t="inlineStr">
        <is>
          <t>high</t>
        </is>
      </c>
      <c r="E46" s="4" t="inlineStr">
        <is>
          <t>ELEC004;ELEC006;DC001;DC017;DC036</t>
        </is>
      </c>
      <c r="F46" s="12" t="inlineStr">
        <is>
          <t>Partial nationwide documented capacity: operating331 plus full413MW construction and2424MW planned by2030, then held at identified pipeline ceiling. AI-led acceleration, not a claim all capacity is AI. No unannounced expansion or undisclosed national capacity invented.</t>
        </is>
      </c>
    </row>
    <row r="47" ht="98" customHeight="1">
      <c r="A47" s="4" t="inlineStr">
        <is>
          <t>Aggressive AI Boom</t>
        </is>
      </c>
      <c r="B47" s="17" t="n">
        <v>2031</v>
      </c>
      <c r="C47" s="28" t="n">
        <v>3168</v>
      </c>
      <c r="D47" s="4" t="inlineStr">
        <is>
          <t>high</t>
        </is>
      </c>
      <c r="E47" s="4" t="inlineStr">
        <is>
          <t>ELEC004;ELEC006;DC001;DC017;DC036</t>
        </is>
      </c>
      <c r="F47" s="12" t="inlineStr">
        <is>
          <t>Partial nationwide documented capacity: operating331 plus full413MW construction and2424MW planned by2030, then held at identified pipeline ceiling. AI-led acceleration, not a claim all capacity is AI. No unannounced expansion or undisclosed national capacity invented.</t>
        </is>
      </c>
    </row>
    <row r="48" ht="98" customHeight="1">
      <c r="A48" s="4" t="inlineStr">
        <is>
          <t>Aggressive AI Boom</t>
        </is>
      </c>
      <c r="B48" s="17" t="n">
        <v>2032</v>
      </c>
      <c r="C48" s="28" t="n">
        <v>3168</v>
      </c>
      <c r="D48" s="4" t="inlineStr">
        <is>
          <t>high</t>
        </is>
      </c>
      <c r="E48" s="4" t="inlineStr">
        <is>
          <t>ELEC004;ELEC006;DC001;DC017;DC036</t>
        </is>
      </c>
      <c r="F48" s="12" t="inlineStr">
        <is>
          <t>Partial nationwide documented capacity: operating331 plus full413MW construction and2424MW planned by2030, then held at identified pipeline ceiling. AI-led acceleration, not a claim all capacity is AI. No unannounced expansion or undisclosed national capacity invented.</t>
        </is>
      </c>
    </row>
    <row r="49" ht="16" customHeight="1"/>
    <row r="50" ht="44" customHeight="1">
      <c r="A50" s="3" t="inlineStr">
        <is>
          <t>Sensitivity driver</t>
        </is>
      </c>
      <c r="B50" s="3" t="inlineStr">
        <is>
          <t>Test value</t>
        </is>
      </c>
      <c r="C50" s="3" t="inlineStr">
        <is>
          <t>Source</t>
        </is>
      </c>
      <c r="D50" s="3" t="inlineStr">
        <is>
          <t>Class</t>
        </is>
      </c>
      <c r="E50" s="3" t="inlineStr">
        <is>
          <t>Definition</t>
        </is>
      </c>
    </row>
    <row r="51" ht="16" customHeight="1">
      <c r="A51" s="4" t="inlineStr">
        <is>
          <t>pue</t>
        </is>
      </c>
      <c r="B51" s="28" t="n">
        <v>1.1</v>
      </c>
      <c r="C51" s="4" t="inlineStr">
        <is>
          <t>MODEL001</t>
        </is>
      </c>
      <c r="D51" s="4" t="inlineStr">
        <is>
          <t>S</t>
        </is>
      </c>
      <c r="E51" s="4" t="inlineStr">
        <is>
          <t>Independent sensitivity, not a joint engineering cooling curve.</t>
        </is>
      </c>
    </row>
    <row r="52" ht="16" customHeight="1">
      <c r="A52" s="4" t="inlineStr">
        <is>
          <t>pue</t>
        </is>
      </c>
      <c r="B52" s="28" t="n">
        <v>1.2</v>
      </c>
      <c r="C52" s="4" t="inlineStr">
        <is>
          <t>MODEL001</t>
        </is>
      </c>
      <c r="D52" s="4" t="inlineStr">
        <is>
          <t>S</t>
        </is>
      </c>
      <c r="E52" s="4" t="inlineStr">
        <is>
          <t>Independent sensitivity, not a joint engineering cooling curve.</t>
        </is>
      </c>
    </row>
    <row r="53" ht="16" customHeight="1">
      <c r="A53" s="4" t="inlineStr">
        <is>
          <t>pue</t>
        </is>
      </c>
      <c r="B53" s="28" t="n">
        <v>1.3</v>
      </c>
      <c r="C53" s="4" t="inlineStr">
        <is>
          <t>MODEL001</t>
        </is>
      </c>
      <c r="D53" s="4" t="inlineStr">
        <is>
          <t>S</t>
        </is>
      </c>
      <c r="E53" s="4" t="inlineStr">
        <is>
          <t>Independent sensitivity, not a joint engineering cooling curve.</t>
        </is>
      </c>
    </row>
    <row r="54" ht="16" customHeight="1">
      <c r="A54" s="4" t="inlineStr">
        <is>
          <t>pue</t>
        </is>
      </c>
      <c r="B54" s="28" t="n">
        <v>1.4</v>
      </c>
      <c r="C54" s="4" t="inlineStr">
        <is>
          <t>MODEL001</t>
        </is>
      </c>
      <c r="D54" s="4" t="inlineStr">
        <is>
          <t>S</t>
        </is>
      </c>
      <c r="E54" s="4" t="inlineStr">
        <is>
          <t>Independent sensitivity, not a joint engineering cooling curve.</t>
        </is>
      </c>
    </row>
    <row r="55" ht="16" customHeight="1">
      <c r="A55" s="4" t="inlineStr">
        <is>
          <t>pue</t>
        </is>
      </c>
      <c r="B55" s="28" t="n">
        <v>1.5</v>
      </c>
      <c r="C55" s="4" t="inlineStr">
        <is>
          <t>MODEL001</t>
        </is>
      </c>
      <c r="D55" s="4" t="inlineStr">
        <is>
          <t>S</t>
        </is>
      </c>
      <c r="E55" s="4" t="inlineStr">
        <is>
          <t>Independent sensitivity, not a joint engineering cooling curve.</t>
        </is>
      </c>
    </row>
    <row r="56" ht="16" customHeight="1">
      <c r="A56" s="4" t="inlineStr">
        <is>
          <t>wue_l_per_kwh</t>
        </is>
      </c>
      <c r="B56" s="28" t="n">
        <v>0</v>
      </c>
      <c r="C56" s="4" t="inlineStr">
        <is>
          <t>MODEL001</t>
        </is>
      </c>
      <c r="D56" s="4" t="inlineStr">
        <is>
          <t>S</t>
        </is>
      </c>
      <c r="E56" s="4" t="inlineStr">
        <is>
          <t>Independent sensitivity, not a joint engineering cooling curve.</t>
        </is>
      </c>
    </row>
    <row r="57" ht="16" customHeight="1">
      <c r="A57" s="4" t="inlineStr">
        <is>
          <t>wue_l_per_kwh</t>
        </is>
      </c>
      <c r="B57" s="28" t="n">
        <v>0.2</v>
      </c>
      <c r="C57" s="4" t="inlineStr">
        <is>
          <t>MODEL001</t>
        </is>
      </c>
      <c r="D57" s="4" t="inlineStr">
        <is>
          <t>S</t>
        </is>
      </c>
      <c r="E57" s="4" t="inlineStr">
        <is>
          <t>Independent sensitivity, not a joint engineering cooling curve.</t>
        </is>
      </c>
    </row>
    <row r="58" ht="16" customHeight="1">
      <c r="A58" s="4" t="inlineStr">
        <is>
          <t>wue_l_per_kwh</t>
        </is>
      </c>
      <c r="B58" s="28" t="n">
        <v>0.5</v>
      </c>
      <c r="C58" s="4" t="inlineStr">
        <is>
          <t>MODEL001</t>
        </is>
      </c>
      <c r="D58" s="4" t="inlineStr">
        <is>
          <t>S</t>
        </is>
      </c>
      <c r="E58" s="4" t="inlineStr">
        <is>
          <t>Independent sensitivity, not a joint engineering cooling curve.</t>
        </is>
      </c>
    </row>
    <row r="59" ht="16" customHeight="1">
      <c r="A59" s="4" t="inlineStr">
        <is>
          <t>wue_l_per_kwh</t>
        </is>
      </c>
      <c r="B59" s="28" t="n">
        <v>1</v>
      </c>
      <c r="C59" s="4" t="inlineStr">
        <is>
          <t>MODEL001</t>
        </is>
      </c>
      <c r="D59" s="4" t="inlineStr">
        <is>
          <t>S</t>
        </is>
      </c>
      <c r="E59" s="4" t="inlineStr">
        <is>
          <t>Independent sensitivity, not a joint engineering cooling curve.</t>
        </is>
      </c>
    </row>
    <row r="60" ht="16" customHeight="1">
      <c r="A60" s="4" t="inlineStr">
        <is>
          <t>wue_l_per_kwh</t>
        </is>
      </c>
      <c r="B60" s="28" t="n">
        <v>1.5</v>
      </c>
      <c r="C60" s="4" t="inlineStr">
        <is>
          <t>MODEL001</t>
        </is>
      </c>
      <c r="D60" s="4" t="inlineStr">
        <is>
          <t>S</t>
        </is>
      </c>
      <c r="E60" s="4" t="inlineStr">
        <is>
          <t>Independent sensitivity, not a joint engineering cooling curve.</t>
        </is>
      </c>
    </row>
    <row r="61" ht="16" customHeight="1">
      <c r="A61" s="4" t="inlineStr">
        <is>
          <t>utilization</t>
        </is>
      </c>
      <c r="B61" s="27" t="n">
        <v>0.6</v>
      </c>
      <c r="C61" s="4" t="inlineStr">
        <is>
          <t>MODEL001</t>
        </is>
      </c>
      <c r="D61" s="4" t="inlineStr">
        <is>
          <t>S</t>
        </is>
      </c>
      <c r="E61" s="4" t="inlineStr">
        <is>
          <t>Independent sensitivity, not a joint engineering cooling curve.</t>
        </is>
      </c>
    </row>
    <row r="62" ht="16" customHeight="1">
      <c r="A62" s="4" t="inlineStr">
        <is>
          <t>utilization</t>
        </is>
      </c>
      <c r="B62" s="27" t="n">
        <v>0.7</v>
      </c>
      <c r="C62" s="4" t="inlineStr">
        <is>
          <t>MODEL001</t>
        </is>
      </c>
      <c r="D62" s="4" t="inlineStr">
        <is>
          <t>S</t>
        </is>
      </c>
      <c r="E62" s="4" t="inlineStr">
        <is>
          <t>Independent sensitivity, not a joint engineering cooling curve.</t>
        </is>
      </c>
    </row>
    <row r="63" ht="16" customHeight="1">
      <c r="A63" s="4" t="inlineStr">
        <is>
          <t>utilization</t>
        </is>
      </c>
      <c r="B63" s="27" t="n">
        <v>0.8</v>
      </c>
      <c r="C63" s="4" t="inlineStr">
        <is>
          <t>MODEL001</t>
        </is>
      </c>
      <c r="D63" s="4" t="inlineStr">
        <is>
          <t>S</t>
        </is>
      </c>
      <c r="E63" s="4" t="inlineStr">
        <is>
          <t>Independent sensitivity, not a joint engineering cooling curve.</t>
        </is>
      </c>
    </row>
    <row r="64" ht="16" customHeight="1">
      <c r="A64" s="4" t="inlineStr">
        <is>
          <t>utilization</t>
        </is>
      </c>
      <c r="B64" s="27" t="n">
        <v>0.9</v>
      </c>
      <c r="C64" s="4" t="inlineStr">
        <is>
          <t>MODEL001</t>
        </is>
      </c>
      <c r="D64" s="4" t="inlineStr">
        <is>
          <t>S</t>
        </is>
      </c>
      <c r="E64" s="4" t="inlineStr">
        <is>
          <t>Independent sensitivity, not a joint engineering cooling curve.</t>
        </is>
      </c>
    </row>
    <row r="65" ht="16" customHeight="1">
      <c r="A65" s="4" t="inlineStr">
        <is>
          <t>utilization</t>
        </is>
      </c>
      <c r="B65" s="27" t="n">
        <v>0.95</v>
      </c>
      <c r="C65" s="4" t="inlineStr">
        <is>
          <t>MODEL001</t>
        </is>
      </c>
      <c r="D65" s="4" t="inlineStr">
        <is>
          <t>S</t>
        </is>
      </c>
      <c r="E65" s="4" t="inlineStr">
        <is>
          <t>Independent sensitivity, not a joint engineering cooling curve.</t>
        </is>
      </c>
    </row>
    <row r="66" ht="16" customHeight="1">
      <c r="A66" s="4" t="inlineStr">
        <is>
          <t>electricity_tariff_multiplier</t>
        </is>
      </c>
      <c r="B66" s="27" t="n">
        <v>0.8</v>
      </c>
      <c r="C66" s="4" t="inlineStr">
        <is>
          <t>MODEL001</t>
        </is>
      </c>
      <c r="D66" s="4" t="inlineStr">
        <is>
          <t>S</t>
        </is>
      </c>
      <c r="E66" s="4" t="inlineStr">
        <is>
          <t>Independent sensitivity, not a joint engineering cooling curve.</t>
        </is>
      </c>
    </row>
    <row r="67" ht="16" customHeight="1">
      <c r="A67" s="4" t="inlineStr">
        <is>
          <t>electricity_tariff_multiplier</t>
        </is>
      </c>
      <c r="B67" s="27" t="n">
        <v>1</v>
      </c>
      <c r="C67" s="4" t="inlineStr">
        <is>
          <t>MODEL001</t>
        </is>
      </c>
      <c r="D67" s="4" t="inlineStr">
        <is>
          <t>S</t>
        </is>
      </c>
      <c r="E67" s="4" t="inlineStr">
        <is>
          <t>Independent sensitivity, not a joint engineering cooling curve.</t>
        </is>
      </c>
    </row>
    <row r="68" ht="16" customHeight="1">
      <c r="A68" s="4" t="inlineStr">
        <is>
          <t>electricity_tariff_multiplier</t>
        </is>
      </c>
      <c r="B68" s="27" t="n">
        <v>1.2</v>
      </c>
      <c r="C68" s="4" t="inlineStr">
        <is>
          <t>MODEL001</t>
        </is>
      </c>
      <c r="D68" s="4" t="inlineStr">
        <is>
          <t>S</t>
        </is>
      </c>
      <c r="E68" s="4" t="inlineStr">
        <is>
          <t>Independent sensitivity, not a joint engineering cooling curve.</t>
        </is>
      </c>
    </row>
    <row r="69" ht="16" customHeight="1">
      <c r="A69" s="4" t="inlineStr">
        <is>
          <t>water_tariff_multiplier</t>
        </is>
      </c>
      <c r="B69" s="27" t="n">
        <v>0.8</v>
      </c>
      <c r="C69" s="4" t="inlineStr">
        <is>
          <t>MODEL001</t>
        </is>
      </c>
      <c r="D69" s="4" t="inlineStr">
        <is>
          <t>S</t>
        </is>
      </c>
      <c r="E69" s="4" t="inlineStr">
        <is>
          <t>Independent sensitivity, not a joint engineering cooling curve.</t>
        </is>
      </c>
    </row>
    <row r="70" ht="16" customHeight="1">
      <c r="A70" s="4" t="inlineStr">
        <is>
          <t>water_tariff_multiplier</t>
        </is>
      </c>
      <c r="B70" s="27" t="n">
        <v>1</v>
      </c>
      <c r="C70" s="4" t="inlineStr">
        <is>
          <t>MODEL001</t>
        </is>
      </c>
      <c r="D70" s="4" t="inlineStr">
        <is>
          <t>S</t>
        </is>
      </c>
      <c r="E70" s="4" t="inlineStr">
        <is>
          <t>Independent sensitivity, not a joint engineering cooling curve.</t>
        </is>
      </c>
    </row>
    <row r="71" ht="16" customHeight="1">
      <c r="A71" s="4" t="inlineStr">
        <is>
          <t>water_tariff_multiplier</t>
        </is>
      </c>
      <c r="B71" s="27" t="n">
        <v>1.2</v>
      </c>
      <c r="C71" s="4" t="inlineStr">
        <is>
          <t>MODEL001</t>
        </is>
      </c>
      <c r="D71" s="4" t="inlineStr">
        <is>
          <t>S</t>
        </is>
      </c>
      <c r="E71" s="4" t="inlineStr">
        <is>
          <t>Independent sensitivity, not a joint engineering cooling curve.</t>
        </is>
      </c>
    </row>
    <row r="72" ht="16" customHeight="1"/>
    <row r="73" ht="16" customHeight="1"/>
    <row r="74" ht="44" customHeight="1">
      <c r="A74" s="3" t="inlineStr">
        <is>
          <t>Official PLN forecast</t>
        </is>
      </c>
      <c r="B74" s="3" t="inlineStr">
        <is>
          <t>Sales (TWh)</t>
        </is>
      </c>
      <c r="C74" s="3" t="inlineStr">
        <is>
          <t>Year</t>
        </is>
      </c>
      <c r="D74" s="3" t="inlineStr">
        <is>
          <t>Source ID</t>
        </is>
      </c>
      <c r="E74" s="3" t="inlineStr">
        <is>
          <t>Class</t>
        </is>
      </c>
      <c r="F74" s="3" t="inlineStr">
        <is>
          <t>Definition</t>
        </is>
      </c>
    </row>
    <row r="75" ht="16" customHeight="1">
      <c r="A75" s="4" t="inlineStr">
        <is>
          <t>RUPTL PLN-only forecast</t>
        </is>
      </c>
      <c r="B75" s="5" t="n">
        <v>416.035</v>
      </c>
      <c r="C75" s="17" t="n">
        <v>2030</v>
      </c>
      <c r="D75" s="4" t="inlineStr">
        <is>
          <t>ELEC003</t>
        </is>
      </c>
      <c r="E75" s="4" t="inlineStr">
        <is>
          <t>S</t>
        </is>
      </c>
      <c r="F75" s="4" t="inlineStr">
        <is>
          <t>Official forecast of PLN sales. Excludes non-PLN demand.</t>
        </is>
      </c>
    </row>
    <row r="76" ht="16" customHeight="1">
      <c r="A76" s="4" t="inlineStr">
        <is>
          <t>RUPTL PLN-only forecast</t>
        </is>
      </c>
      <c r="B76" s="5" t="n">
        <v>440.337</v>
      </c>
      <c r="C76" s="17" t="n">
        <v>2031</v>
      </c>
      <c r="D76" s="4" t="inlineStr">
        <is>
          <t>ELEC003</t>
        </is>
      </c>
      <c r="E76" s="4" t="inlineStr">
        <is>
          <t>S</t>
        </is>
      </c>
      <c r="F76" s="4" t="inlineStr">
        <is>
          <t>Official forecast of PLN sales. Excludes non-PLN demand.</t>
        </is>
      </c>
    </row>
    <row r="77" ht="16" customHeight="1">
      <c r="A77" s="4" t="inlineStr">
        <is>
          <t>RUPTL PLN-only forecast</t>
        </is>
      </c>
      <c r="B77" s="5" t="n">
        <v>467.876</v>
      </c>
      <c r="C77" s="17" t="n">
        <v>2032</v>
      </c>
      <c r="D77" s="4" t="inlineStr">
        <is>
          <t>ELEC003</t>
        </is>
      </c>
      <c r="E77" s="4" t="inlineStr">
        <is>
          <t>S</t>
        </is>
      </c>
      <c r="F77" s="4" t="inlineStr">
        <is>
          <t>Official forecast of PLN sales. Excludes non-PLN demand.</t>
        </is>
      </c>
    </row>
  </sheetData>
  <mergeCells count="2">
    <mergeCell ref="A3:H3"/>
    <mergeCell ref="A2:H2"/>
  </mergeCells>
  <dataValidations count="7">
    <dataValidation sqref="C7:E7" showDropDown="0" showInputMessage="0" showErrorMessage="1" allowBlank="0" errorTitle="Invalid input" error="Enter a numeric value in the displayed physical range." type="decimal" operator="between">
      <formula1>0</formula1>
      <formula2>1</formula2>
    </dataValidation>
    <dataValidation sqref="C12:E12" showDropDown="0" showInputMessage="0" showErrorMessage="1" allowBlank="0" errorTitle="Invalid input" error="Enter a numeric value in the displayed physical range." type="decimal" operator="between">
      <formula1>0</formula1>
      <formula2>1</formula2>
    </dataValidation>
    <dataValidation sqref="B20:B21" showDropDown="0" showInputMessage="0" showErrorMessage="1" allowBlank="0" errorTitle="Invalid input" error="Enter a numeric value in the displayed physical range." type="decimal" operator="between">
      <formula1>0.001</formula1>
      <formula2>1</formula2>
    </dataValidation>
    <dataValidation sqref="C8:E8" showDropDown="0" showInputMessage="0" showErrorMessage="1" allowBlank="0" errorTitle="Invalid input" error="Enter a numeric value in the displayed physical range." type="decimal" operator="between">
      <formula1>1</formula1>
      <formula2>10</formula2>
    </dataValidation>
    <dataValidation sqref="C13:E13" showDropDown="0" showInputMessage="0" showErrorMessage="1" allowBlank="0" errorTitle="Invalid input" error="Enter a numeric value in the displayed physical range." type="decimal" operator="between">
      <formula1>1</formula1>
      <formula2>10</formula2>
    </dataValidation>
    <dataValidation sqref="C9:E9" showDropDown="0" showInputMessage="0" showErrorMessage="1" allowBlank="0" errorTitle="Invalid input" error="Enter a numeric value in the displayed physical range." type="decimal" operator="between">
      <formula1>0</formula1>
      <formula2>100</formula2>
    </dataValidation>
    <dataValidation sqref="C14:E14" showDropDown="0" showInputMessage="0" showErrorMessage="1" allowBlank="0" errorTitle="Invalid input" error="Enter a numeric value in the displayed physical range." type="decimal" operator="between">
      <formula1>0</formula1>
      <formula2>100</formula2>
    </dataValidation>
  </dataValidations>
  <pageMargins left="0.75" right="0.75" top="1" bottom="1" header="0.5" footer="0.5"/>
  <pageSetup orientation="landscape" paperSize="8"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2026-10-04T13:33:39Z</dcterms:created>
  <dcterms:modified xsi:type="dcterms:W3CDTF">2026-10-04T13:33:40Z</dcterms:modified>
</cp:coreProperties>
</file>